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145" activeTab="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 (3)" sheetId="5" r:id="rId5"/>
    <sheet name="1.5.sz.mell. (2)" sheetId="6" r:id="rId6"/>
    <sheet name="2.1.sz.mell  " sheetId="7" r:id="rId7"/>
    <sheet name="2.2.sz.mell  " sheetId="8" r:id="rId8"/>
    <sheet name="ELLENŐRZÉS-1.sz.2.1.sz.2.2.sz." sheetId="9" r:id="rId9"/>
    <sheet name="3.sz.mell." sheetId="10" r:id="rId10"/>
    <sheet name="4.sz.mell." sheetId="11" r:id="rId11"/>
    <sheet name="5. sz. mell. " sheetId="12" r:id="rId12"/>
    <sheet name="07 A" sheetId="13" r:id="rId13"/>
    <sheet name="1. tájékoztató tábla" sheetId="14" r:id="rId14"/>
    <sheet name="2. tájékoztató tábla" sheetId="15" r:id="rId15"/>
    <sheet name="4. tájékoztató tábla" sheetId="16" r:id="rId16"/>
    <sheet name="5. tájékoztató tábla" sheetId="17" r:id="rId17"/>
    <sheet name="6.tájékoztató" sheetId="18" r:id="rId18"/>
    <sheet name="7. tájékoztató tábla" sheetId="19" r:id="rId19"/>
    <sheet name="8.tájékozatató" sheetId="20" r:id="rId20"/>
    <sheet name="9.tájékoztató" sheetId="21" r:id="rId21"/>
    <sheet name="Munka1" sheetId="22" r:id="rId22"/>
  </sheets>
  <definedNames>
    <definedName name="_xlnm.Print_Area" localSheetId="12">'07 A'!$A$1:$C$23</definedName>
    <definedName name="_xlnm.Print_Area" localSheetId="1">'1.1.sz.mell.'!$A$1:$F$153</definedName>
    <definedName name="_xlnm.Print_Area" localSheetId="2">'1.2.sz.mell.'!$A$1:$E$154</definedName>
    <definedName name="_xlnm.Print_Area" localSheetId="3">'1.3.sz.mell.'!$A$1:$E$153</definedName>
    <definedName name="_xlnm.Print_Area" localSheetId="4">'1.4.sz.mell. (3)'!$A$1:$F$153</definedName>
    <definedName name="_xlnm.Print_Area" localSheetId="5">'1.5.sz.mell. (2)'!$A$1:$F$153</definedName>
    <definedName name="_xlnm.Print_Area" localSheetId="6">'2.1.sz.mell  '!$A$1:$J$33</definedName>
  </definedNames>
  <calcPr fullCalcOnLoad="1"/>
</workbook>
</file>

<file path=xl/sharedStrings.xml><?xml version="1.0" encoding="utf-8"?>
<sst xmlns="http://schemas.openxmlformats.org/spreadsheetml/2006/main" count="3155" uniqueCount="1237">
  <si>
    <t>D/III/6 Nem társadalombiztosítás pénzügyi alapjait terhelő kifizetett ellátások megtérítésének elszámolása</t>
  </si>
  <si>
    <t>156</t>
  </si>
  <si>
    <t>D/III/7 Folyósított, megelőlegezett társadalombiztosítási és családtámogatási ellátások elszámolása</t>
  </si>
  <si>
    <t>157</t>
  </si>
  <si>
    <t>D/III/8 Gazdasági társaság alapítása, jegyzett tőkéjének emelése esetén a társaságnak ténylegesen átadott eszközök</t>
  </si>
  <si>
    <t>158</t>
  </si>
  <si>
    <t>D/III/9 Letétre, megőrzésre, fedezetkezelésre átadott pénzeszközök, biztosítékok</t>
  </si>
  <si>
    <t>159</t>
  </si>
  <si>
    <t>D/III Követelés jellegű sajátos elszámolások (=D/III/1+…+D/III/9)</t>
  </si>
  <si>
    <t>160</t>
  </si>
  <si>
    <t>D) KÖVETELÉSEK  (=D/I+D/II+D/III)</t>
  </si>
  <si>
    <t>161</t>
  </si>
  <si>
    <t>E/I December havi illetmények, munkabérek elszámolása</t>
  </si>
  <si>
    <t>162</t>
  </si>
  <si>
    <t>E/II Utalványok, bérletek és más hasonló, készpénz-helyettesítő fizetési eszköznek nem minősülő eszközök elszámolásai</t>
  </si>
  <si>
    <t>163</t>
  </si>
  <si>
    <t>E/III Pénzeszközök átvezetési számla</t>
  </si>
  <si>
    <t>164</t>
  </si>
  <si>
    <t>E/IV Azonosítás alatt álló tételek</t>
  </si>
  <si>
    <t>165</t>
  </si>
  <si>
    <t>E/V Előzetesen felszámított általános forgalmi adó elszámolása</t>
  </si>
  <si>
    <t>166</t>
  </si>
  <si>
    <t>E/VI Fizetendő általános forgalmi adó elszámolása</t>
  </si>
  <si>
    <t>167</t>
  </si>
  <si>
    <t>E) EGYÉB SAJÁTOS ESZKÖZOLDALI  ELSZÁMOLÁSOK (=E/I+…+E/VI)</t>
  </si>
  <si>
    <t>168</t>
  </si>
  <si>
    <t>F/1  Eredményszemléletű bevételek aktív időbeli elhatárolása</t>
  </si>
  <si>
    <t>169</t>
  </si>
  <si>
    <t>F/2 Költségek, ráfordítások aktív időbeli elhatárolása</t>
  </si>
  <si>
    <t>170</t>
  </si>
  <si>
    <t>F/3 Halasztott ráfordítások</t>
  </si>
  <si>
    <t>171</t>
  </si>
  <si>
    <t>F) AKTÍV IDŐBELI  ELHATÁROLÁSOK  (=F/1+F/2+F/3)</t>
  </si>
  <si>
    <t>172</t>
  </si>
  <si>
    <t>ESZKÖZÖK ÖSSZESEN (=A+B+C+D+E+F)</t>
  </si>
  <si>
    <t>173</t>
  </si>
  <si>
    <t>G/I  Nemzeti vagyon induláskori értéke</t>
  </si>
  <si>
    <t>174</t>
  </si>
  <si>
    <t>G/II Nemzeti vagyon változásai</t>
  </si>
  <si>
    <t>175</t>
  </si>
  <si>
    <t>G/III Egyéb eszközök induláskori értéke és változásai</t>
  </si>
  <si>
    <t>176</t>
  </si>
  <si>
    <t>G/IV Felhalmozott eredmény</t>
  </si>
  <si>
    <t>177</t>
  </si>
  <si>
    <t>G/V Eszközök értékhelyesbítésének forrása</t>
  </si>
  <si>
    <t>178</t>
  </si>
  <si>
    <t>G/VI Mérleg szerinti eredmény</t>
  </si>
  <si>
    <t>179</t>
  </si>
  <si>
    <t>G) SAJÁT TŐKE  (= G/I+…+G/VI)</t>
  </si>
  <si>
    <t>180</t>
  </si>
  <si>
    <t>H/I/1 Költségvetési évben esedékes kötelezettségek személyi juttatásokra</t>
  </si>
  <si>
    <t>181</t>
  </si>
  <si>
    <t>H/I/2 Költségvetési évben esedékes kötelezettségek munkaadókat terhelő járulékokra és szociális hozzájárulási adóra</t>
  </si>
  <si>
    <t>182</t>
  </si>
  <si>
    <t>H/I/3 Költségvetési évben esedékes kötelezettségek dologi kiadásokra</t>
  </si>
  <si>
    <t>183</t>
  </si>
  <si>
    <t>H/I/4 Költségvetési évben esedékes kötelezettségek ellátottak pénzbeli juttatásaira</t>
  </si>
  <si>
    <t>184</t>
  </si>
  <si>
    <t>H/I/5 Költségvetési évben esedékes kötelezettségek egyéb működési célú kiadásokra (&gt;=H/I/5a+H/I/5b)</t>
  </si>
  <si>
    <t>185</t>
  </si>
  <si>
    <t>H/I/5a - ebből: költségvetési évben esedékes kötelezettségek működési célú visszatérítendő támogatások, kölcsönök törlesztésére államháztartáson belülre</t>
  </si>
  <si>
    <t>186</t>
  </si>
  <si>
    <t>H/I/5b - ebből: költségvetési évben esedékes kötelezettségek működési célú támogatásokra az Európai Uniónak</t>
  </si>
  <si>
    <t>187</t>
  </si>
  <si>
    <t>H/I/6 Költségvetési évben esedékes kötelezettségek beruházásokra</t>
  </si>
  <si>
    <t>188</t>
  </si>
  <si>
    <t>H/I/7 Költségvetési évben esedékes kötelezettségek felújításokra</t>
  </si>
  <si>
    <t>189</t>
  </si>
  <si>
    <t>H/I/8 Költségvetési évben esedékes kötelezettségek egyéb felhalmozási célú kiadásokra (&gt;=H/I/8a+H/I/8b)</t>
  </si>
  <si>
    <t>190</t>
  </si>
  <si>
    <t>H/I/8a - ebből: költségvetési évben esedékes kötelezettségek felhalmozási célú visszatérítendő támogatások, kölcsönök törlesztésére államháztartáson belülre</t>
  </si>
  <si>
    <t>191</t>
  </si>
  <si>
    <t>H/I/8b - ebből: költségvetési évben esedékes kötelezettségek felhalmozási célú támogatásokra az Európai Uniónak</t>
  </si>
  <si>
    <t>192</t>
  </si>
  <si>
    <t>H/I/9 Költségvetési évben esedékes kötelezettségek finanszírozási kiadásokra (=H/I/9a+…+H/I/9m)</t>
  </si>
  <si>
    <t>193</t>
  </si>
  <si>
    <t>H/I/9a - ebből: költségvetési évben esedékes kötelezettségek hosszú lejáratú hitelek, kölcsönök törlesztésére pénzügyi vállalkozásnak</t>
  </si>
  <si>
    <t>194</t>
  </si>
  <si>
    <t>H/I/9b - ebből: költségvetési évben esedékes kötelezettségek rövid lejáratú hitelek, kölcsönök törlesztésére pénzügyi vállalkozásnak</t>
  </si>
  <si>
    <t>195</t>
  </si>
  <si>
    <t>H/I/9c - ebből: költségvetési évben esedékes kötelezettségek kincstárjegyek beváltására</t>
  </si>
  <si>
    <t>196</t>
  </si>
  <si>
    <t>H/I/9d - ebből: költségvetési évben esedékes kötelezettségek éven belüli lejáratú belföldi értékpapírok beváltására</t>
  </si>
  <si>
    <t>197</t>
  </si>
  <si>
    <t>H/I/9e - ebből: költségvetési évben esedékes kötelezettségek belföldi kötvények beváltására</t>
  </si>
  <si>
    <t>198</t>
  </si>
  <si>
    <t>H/I/9f - ebből: költségvetési évben esedékes kötelezettségek éven túli lejáratú belföldi értékpapírok beváltására</t>
  </si>
  <si>
    <t>199</t>
  </si>
  <si>
    <t>H/I/9g - ebből: költségvetési évben esedékes kötelezettségek államháztartáson belüli megelőlegezések visszafizetésére</t>
  </si>
  <si>
    <t>200</t>
  </si>
  <si>
    <t>H/I/9h - ebből: költségvetési évben esedékes kötelezettségek pénzügyi lízing kiadásaira</t>
  </si>
  <si>
    <t>201</t>
  </si>
  <si>
    <t>H/I/9i - ebből: költségvetési évben esedékes kötelezettségek külföldi értékpapírok beváltására</t>
  </si>
  <si>
    <t>202</t>
  </si>
  <si>
    <t>H/I/9j - ebből: költségvetési évben esedékes kötelezettségek hitelek, kölcsönök törlesztésére külföldi kormányoknak és nemzetközi szervezeteknek</t>
  </si>
  <si>
    <t>203</t>
  </si>
  <si>
    <t>H/I/9k - ebből: költségvetési évben esedékes kötelezettségek hitelek, kölcsönök törlesztésére külföldi pénzintézeteknek</t>
  </si>
  <si>
    <t>204</t>
  </si>
  <si>
    <t>H/I/9l - ebből: költségvetési évben esedékes kötelezettségek váltókiadásokra</t>
  </si>
  <si>
    <t>205</t>
  </si>
  <si>
    <t>H/I/9m - ebből: költségvetési évben esedékes kötelezettségek likviditási célú hitelek, kölcsönök törlesztésére pénzügyi vállalkozásnak</t>
  </si>
  <si>
    <t>206</t>
  </si>
  <si>
    <t>H/I Költségvetési évben esedékes kötelezettségek (=H/I/1+…+H/I/9)</t>
  </si>
  <si>
    <t>207</t>
  </si>
  <si>
    <t>H/II/1 Költségvetési évet követően esedékes kötelezettségek személyi juttatásokra</t>
  </si>
  <si>
    <t>208</t>
  </si>
  <si>
    <t>H/II/2 Költségvetési évet követően esedékes kötelezettségek munkaadókat terhelő járulékokra és szociális hozzájárulási adóra</t>
  </si>
  <si>
    <t>209</t>
  </si>
  <si>
    <t>H/II/3 Költségvetési évet követően esedékes kötelezettségek dologi kiadásokra</t>
  </si>
  <si>
    <t>210</t>
  </si>
  <si>
    <t>H/II/4 Költségvetési évet követően esedékes kötelezettségek ellátottak pénzbeli juttatásaira</t>
  </si>
  <si>
    <t>211</t>
  </si>
  <si>
    <t>H/II/5 Költségvetési évet követően esedékes kötelezettségek egyéb működési célú kiadásokra (&gt;=H/II/5a+H/II/5b)</t>
  </si>
  <si>
    <t>212</t>
  </si>
  <si>
    <t>H/II/5a - ebből: költségvetési évet követően esedékes kötelezettségek működési célú visszatérítendő támogatások, kölcsönök törlesztésére államháztartáson belülre</t>
  </si>
  <si>
    <t>213</t>
  </si>
  <si>
    <t>H/II/5b - ebből: költségvetési évet követően esedékes kötelezettségek működési célú támogatásokra az Európai Uniónak</t>
  </si>
  <si>
    <t>214</t>
  </si>
  <si>
    <t>Eredménykimutatás</t>
  </si>
  <si>
    <t>Közhatalmi eredményszemléletű bevételek</t>
  </si>
  <si>
    <t>Eszközök és szolgáltatások értékesítése nettó eredményszemléletű bevételei</t>
  </si>
  <si>
    <t xml:space="preserve">Tevékenység egyéb nettó eredményszemléletű bevételei </t>
  </si>
  <si>
    <t>Tevékenység  nettó eredményszemléletű bevétele (=01+02+03) (04=01+02+03)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</si>
  <si>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</si>
  <si>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</si>
  <si>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</si>
  <si>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Egyéb eredményszemléletű bevételek (=06+07+08) (11=08+09+10)</t>
  </si>
  <si>
    <t>Anyagköltség</t>
  </si>
  <si>
    <t>Igénybevett szolgáltatások értéke</t>
  </si>
  <si>
    <t>Anyagjellegű ráfordítások (=09+10+11+12) (16=12+…+15)</t>
  </si>
  <si>
    <t>Bérköltség</t>
  </si>
  <si>
    <t>Személyi jellegű egyéb kifizetések</t>
  </si>
  <si>
    <t>Bérjárulékok</t>
  </si>
  <si>
    <t>Személyi jellegű ráfordítások (=13+14+15) (20=17+…19)</t>
  </si>
  <si>
    <t>Értékcsökkenési leírás</t>
  </si>
  <si>
    <t>Egyéb ráfordítások</t>
  </si>
  <si>
    <t>TEVÉKENYSÉGEK EREDMÉNYE (=I+II+III-IV-V-VI-VII) (23=04+-07+11-(16+2021+22))</t>
  </si>
  <si>
    <t>Kapott (járó) kamatok és kamatjellegű eredményszemléletű bevételek</t>
  </si>
  <si>
    <t>Pénzügyi műveletek eredményszemléletű bevételei (=16+17+18) (28=24+…26)</t>
  </si>
  <si>
    <t>Fizetendő kamatok és kamatjellegű ráfordítások</t>
  </si>
  <si>
    <t>Pénzügyi műveletek ráfordításai (=19+20+21) (33=29+…31)</t>
  </si>
  <si>
    <t>PÉNZÜGYI MŰVELETEK EREDMÉNYE (=VIII-IX) (34=28-33)</t>
  </si>
  <si>
    <t>SZOKÁSOS EREDMÉNY (=+-A+B) (35=+23+34)</t>
  </si>
  <si>
    <t>Felhalmozási célú támogatások eredményszemléletű bevételei</t>
  </si>
  <si>
    <t>MÉRLEG SZERINTI EREDMÉNY (=+-C+-D) (41=+-35+-40)</t>
  </si>
  <si>
    <t>III</t>
  </si>
  <si>
    <t>IV</t>
  </si>
  <si>
    <t>V</t>
  </si>
  <si>
    <t>VI</t>
  </si>
  <si>
    <t>VII</t>
  </si>
  <si>
    <t>A)</t>
  </si>
  <si>
    <t>VIII</t>
  </si>
  <si>
    <t>IX</t>
  </si>
  <si>
    <t>B)</t>
  </si>
  <si>
    <t>C)</t>
  </si>
  <si>
    <t>E)</t>
  </si>
  <si>
    <t>H/II/6 Költségvetési évet követően esedékes kötelezettségek beruházásokra</t>
  </si>
  <si>
    <t>215</t>
  </si>
  <si>
    <t>H/II/7 Költségvetési évet követően esedékes kötelezettségek felújításokra</t>
  </si>
  <si>
    <t>216</t>
  </si>
  <si>
    <t>H/II/8 Költségvetési évet követően esedékes kötelezettségek egyéb felhalmozási célú kiadásokra (&gt;=H/II/8a+H/II/8b)</t>
  </si>
  <si>
    <t>217</t>
  </si>
  <si>
    <t>H/II/8a - ebből: költségvetési évet követően esedékes kötelezettségek felhalmozási célú visszatérítendő támogatások, kölcsönök törlesztésére államháztartáson belülre</t>
  </si>
  <si>
    <t>218</t>
  </si>
  <si>
    <t>H/II/8b - ebből: költségvetési évet követően esedékes kötelezettségek felhalmozási célú támogatásokra az Európai Uniónak</t>
  </si>
  <si>
    <t>219</t>
  </si>
  <si>
    <t>H/II/9 Költségvetési évet követően esedékes kötelezettségek finanszírozási kiadásokra (=H/II/9a+…+H/II/9i)</t>
  </si>
  <si>
    <t>220</t>
  </si>
  <si>
    <t>H/II/9a - ebből: költségvetési évet követően esedékes kötelezettségek hosszú lejáratú hitelek, kölcsönök törlesztésére pénzügyi vállalkozásnak</t>
  </si>
  <si>
    <t>221</t>
  </si>
  <si>
    <t>H/II/9b - ebből: költségvetési évet követően esedékes kötelezettségek kincstárjegyek beváltására</t>
  </si>
  <si>
    <t>222</t>
  </si>
  <si>
    <t>H/II/9c - ebből: költségvetési évet követően esedékes kötelezettségek belföldi kötvények beváltására</t>
  </si>
  <si>
    <t>223</t>
  </si>
  <si>
    <t>H/II/9d - ebből: költségvetési évet követően esedékes kötelezettségek éven túli lejáratú belföldi értékpapírok beváltására</t>
  </si>
  <si>
    <t>224</t>
  </si>
  <si>
    <t>225</t>
  </si>
  <si>
    <t>H/II/9f - ebből: költségvetési évet követően esedékes kötelezettségek külföldi értékpapírok beváltására</t>
  </si>
  <si>
    <t>226</t>
  </si>
  <si>
    <t>H/II/9g - ebből: költségvetési évet követően esedékes kötelezettségek hitelek, kölcsönök törlesztésére külföldi kormányoknak és nemzetközi szervezeteknek</t>
  </si>
  <si>
    <t>227</t>
  </si>
  <si>
    <t>H/II/9h - ebből: költségvetési évet követően esedékes kötelezettségek külföldi hitelek, kölcsönök törlesztésére külföldi pénzintézeteknek</t>
  </si>
  <si>
    <t>228</t>
  </si>
  <si>
    <t>H/II/9i - ebből: költségvetési évet követően esedékes kötelezettségek váltókiadásokra</t>
  </si>
  <si>
    <t>229</t>
  </si>
  <si>
    <t>H/II Költségvetési évet követően esedékes kötelezettségek (=H/II/1+…+H/II/9)</t>
  </si>
  <si>
    <t>230</t>
  </si>
  <si>
    <t>H/III/1 Kapott előlegek (=H/III/1a+H/III/1b+H/III/1c)</t>
  </si>
  <si>
    <t>231</t>
  </si>
  <si>
    <t>H/III/1a - ebből: túlfizetés a jövedelemadókban</t>
  </si>
  <si>
    <t>232</t>
  </si>
  <si>
    <t>H/III/1b - ebből: túlfizetés az általános forgalmi adóban</t>
  </si>
  <si>
    <t>233</t>
  </si>
  <si>
    <t>H/III/1c - ebből: egyéb túlfizetések, téves és visszajáró befizetések, egyéb kapott előlegek</t>
  </si>
  <si>
    <t>234</t>
  </si>
  <si>
    <t>H/III/2 Továbbadási célból folyósított támogatások, ellátások elszámolása</t>
  </si>
  <si>
    <t>235</t>
  </si>
  <si>
    <t>H/III/3 Más szervezetet megillető bevételek elszámolása</t>
  </si>
  <si>
    <t>236</t>
  </si>
  <si>
    <t>H/III/4 Forgótőke elszámolása (Kincstár)</t>
  </si>
  <si>
    <t>237</t>
  </si>
  <si>
    <t>H/III/5 Vagyonkezelésbe vett eszközökkel kapcsolatos visszapótlási kötelezettség elszámolása</t>
  </si>
  <si>
    <t>238</t>
  </si>
  <si>
    <t>H/III/6 Nem társadalombiztosítás pénzügyi alapjait terhelő kifizetett ellátások megtérítésének elszámolása</t>
  </si>
  <si>
    <t>239</t>
  </si>
  <si>
    <t>H/III/7 Munkáltató által korengedményes nyugdíjhoz megfizetett hozzájárulás elszámolása</t>
  </si>
  <si>
    <t>240</t>
  </si>
  <si>
    <t>H/III/8 Letétre, megőrzésre, fedezetkezelésre átvett pénzeszközök, biztosítékok</t>
  </si>
  <si>
    <t>241</t>
  </si>
  <si>
    <t>H/III/9 Nemzetközi támogatási programok pénzeszközei</t>
  </si>
  <si>
    <t>242</t>
  </si>
  <si>
    <t>H/III/10 Államadósság Kezelő Központ Zrt.-nél elhelyezett fedezeti betétek</t>
  </si>
  <si>
    <t>243</t>
  </si>
  <si>
    <t>H/III Kötelezettség jellegű sajátos elszámolások (=H/III/1+…+H/III/10)</t>
  </si>
  <si>
    <t>244</t>
  </si>
  <si>
    <t>H) KÖTELEZETTSÉGEK (=H/I+H/II+H/III)</t>
  </si>
  <si>
    <t>245</t>
  </si>
  <si>
    <t xml:space="preserve">I) KINCSTÁRI SZÁMLAVEZETÉSSEL KAPCSOLATOS ELSZÁMOLÁSOK </t>
  </si>
  <si>
    <t>246</t>
  </si>
  <si>
    <t>J/1 Eredményszemléletű bevételek passzív időbeli elhatárolása</t>
  </si>
  <si>
    <t>247</t>
  </si>
  <si>
    <t>J/2 Költségek, ráfordítások passzív időbeli elhatárolása</t>
  </si>
  <si>
    <t>248</t>
  </si>
  <si>
    <t>J/3 Halasztott eredményszemléletű bevételek</t>
  </si>
  <si>
    <t>249</t>
  </si>
  <si>
    <t>J) PASSZÍV IDŐBELI ELHATÁROLÁSOK (=J/1+J/2+J/3)</t>
  </si>
  <si>
    <t>250</t>
  </si>
  <si>
    <t>FORRÁSOK ÖSSZESEN (=G+H+I+J)</t>
  </si>
  <si>
    <t>Gépek, berendezések és felszerelések, járművek</t>
  </si>
  <si>
    <t>Beruházások és felújítások</t>
  </si>
  <si>
    <t xml:space="preserve"> - Nem aktívált beruházások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</si>
  <si>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</si>
  <si>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</si>
  <si>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</si>
  <si>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</si>
  <si>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</si>
  <si>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</si>
  <si>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</si>
  <si>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</si>
  <si>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</si>
  <si>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</si>
  <si>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</si>
  <si>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</si>
  <si>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</si>
  <si>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</si>
  <si>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</si>
  <si>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</si>
  <si>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</si>
  <si>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</si>
  <si>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</si>
  <si>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</si>
  <si>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</si>
  <si>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</si>
  <si>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</si>
  <si>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</si>
  <si>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</si>
  <si>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</si>
  <si>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</si>
  <si>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</si>
  <si>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</si>
  <si>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</si>
  <si>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</si>
  <si>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</si>
  <si>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</si>
  <si>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</si>
  <si>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</si>
  <si>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</si>
  <si>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</si>
  <si>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</si>
  <si>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</si>
  <si>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</si>
  <si>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</si>
  <si>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</si>
  <si>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</si>
  <si>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</si>
  <si>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</si>
  <si>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</si>
  <si>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</si>
  <si>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</si>
  <si>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</si>
  <si>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</si>
  <si>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</si>
  <si>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</si>
  <si>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</si>
  <si>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</si>
  <si>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</si>
  <si>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</si>
  <si>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</si>
  <si>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</si>
  <si>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</si>
  <si>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</si>
  <si>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</si>
  <si>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</si>
  <si>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</si>
  <si>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</si>
  <si>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</si>
  <si>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</si>
  <si>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</si>
  <si>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</si>
  <si>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</si>
  <si>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</si>
  <si>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</si>
  <si>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</si>
  <si>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</si>
  <si>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</si>
  <si>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</si>
  <si>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</si>
  <si>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</si>
  <si>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</si>
  <si>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</si>
  <si>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</si>
  <si>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</si>
  <si>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</si>
  <si>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</si>
  <si>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</si>
  <si>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</si>
  <si>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</si>
  <si>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</si>
  <si>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</si>
  <si>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</si>
  <si>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</si>
  <si>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</si>
  <si>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</si>
  <si>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</si>
  <si>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</si>
  <si>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</si>
  <si>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</si>
  <si>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</si>
  <si>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</si>
  <si>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</si>
  <si>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</si>
  <si>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</si>
  <si>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</si>
  <si>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</si>
  <si>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</si>
  <si>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</si>
  <si>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</si>
  <si>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</si>
  <si>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</si>
  <si>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</si>
  <si>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</si>
  <si>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</si>
  <si>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</si>
  <si>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</si>
  <si>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</si>
  <si>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</si>
  <si>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</si>
  <si>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</si>
  <si>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</si>
  <si>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</si>
  <si>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</si>
  <si>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</si>
  <si>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</si>
  <si>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</si>
  <si>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</si>
  <si>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</si>
  <si>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</si>
  <si>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</si>
  <si>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</si>
  <si>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Immateriális javak</t>
  </si>
  <si>
    <t>Ingatlanok és kapcsolódó vagyoni értékű jogok</t>
  </si>
  <si>
    <t>4. oszlopból: Ingatlanokhoz kapcsolódó vagyoni értékű jogok</t>
  </si>
  <si>
    <t>Állami készletek, tartalékok</t>
  </si>
  <si>
    <t>Üzemeltetésre, kezelésre átadott, koncesszióba, vagyonkezelésbe adott illetve vagyonkezelésbe vett eszközök</t>
  </si>
  <si>
    <t>10. oszlopból: Üzemeltetésre átadott ingatlanok</t>
  </si>
  <si>
    <t>Összesen 12=3+4+6+7+8+9+10</t>
  </si>
  <si>
    <t>Tárgyévi nyitó állomány (Előző évi záró állomány)</t>
  </si>
  <si>
    <t>Bruttó érték növekedés</t>
  </si>
  <si>
    <t>- Beszerzés, létesítés</t>
  </si>
  <si>
    <t>- Felújítás</t>
  </si>
  <si>
    <t>- Tárgyévi pénzforgalmi növekedések összesen (02+03+04)</t>
  </si>
  <si>
    <t>- Saját kivitelezésű beruházás (felújítás) aktivált értéke</t>
  </si>
  <si>
    <t>- Előző év(ek) beruházásából aktivált érték</t>
  </si>
  <si>
    <t>- Térítésmentes átvétel</t>
  </si>
  <si>
    <t>- Alapítás, átszervezés miatti átvétel</t>
  </si>
  <si>
    <t>- Egyéb növekedés</t>
  </si>
  <si>
    <t>- Tárgyévi pénzforgalom nélküli növekedések összesen (06+...+10)</t>
  </si>
  <si>
    <t>- Összes növekedés (05+11)</t>
  </si>
  <si>
    <t>Bruttó érték csökkenés</t>
  </si>
  <si>
    <t>- Értékesítés</t>
  </si>
  <si>
    <t>- 02-04-ből nem aktivált beruházás, felújítás és ÁFA összege</t>
  </si>
  <si>
    <t>- 02-04-ből a beruházási előleg összege</t>
  </si>
  <si>
    <t>- Selejtezés, megsemmisülés</t>
  </si>
  <si>
    <t>- Térítésmentes átadás</t>
  </si>
  <si>
    <t>- Alapítás, átszervezés miatti átadás</t>
  </si>
  <si>
    <t>- Egyéb csökkenés</t>
  </si>
  <si>
    <t>- Összes csökkenés (13+...+19)</t>
  </si>
  <si>
    <t>Bruttó érték összesen (01+12-20)</t>
  </si>
  <si>
    <t>Terv szerinti értékcsökkenés nyitó állománya</t>
  </si>
  <si>
    <t>- Növekedés</t>
  </si>
  <si>
    <t>- Csökkenés</t>
  </si>
  <si>
    <t>Terv szerinti értékcsökkenés záró állománya (22+23-24)</t>
  </si>
  <si>
    <t>Terven felüli értékcsökkenés nyitó állománya</t>
  </si>
  <si>
    <t>Terven felüli értékcsökkenés visszaírása (27.sorból)</t>
  </si>
  <si>
    <t>Terven felüli értékcsökkenés záró állománya (26+27-28)</t>
  </si>
  <si>
    <t>Értékcsökkenés összesen (25+30)</t>
  </si>
  <si>
    <t>Eszközök nettó értéke (21-31)</t>
  </si>
  <si>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</si>
  <si>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</si>
  <si>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</si>
  <si>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</si>
  <si>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</si>
  <si>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</si>
  <si>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</si>
  <si>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</si>
  <si>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</si>
  <si>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</si>
  <si>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</si>
  <si>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</si>
  <si>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</si>
  <si>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</si>
  <si>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</si>
  <si>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</si>
  <si>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</si>
  <si>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</si>
  <si>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</si>
  <si>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</si>
  <si>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</si>
  <si>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</si>
  <si>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</si>
  <si>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</si>
  <si>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</si>
  <si>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</si>
  <si>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</si>
  <si>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</si>
  <si>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</si>
  <si>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</si>
  <si>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</si>
  <si>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</si>
  <si>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</si>
  <si>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</si>
  <si>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</si>
  <si>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</si>
  <si>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</si>
  <si>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</si>
  <si>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</si>
  <si>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</si>
  <si>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Bevételek</t>
  </si>
  <si>
    <t>Kiadások</t>
  </si>
  <si>
    <t>Általános tartalék</t>
  </si>
  <si>
    <t>Céltartalék</t>
  </si>
  <si>
    <t>Megnevezés</t>
  </si>
  <si>
    <t>szállító tartózás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</si>
  <si>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</si>
  <si>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</si>
  <si>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</si>
  <si>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</si>
  <si>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</si>
  <si>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</si>
  <si>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</si>
  <si>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</si>
  <si>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</si>
  <si>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</si>
  <si>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</si>
  <si>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</si>
  <si>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</si>
  <si>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</si>
  <si>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</si>
  <si>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</si>
  <si>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</si>
  <si>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</si>
  <si>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</si>
  <si>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</si>
  <si>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</si>
  <si>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</si>
  <si>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</si>
  <si>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</si>
  <si>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</si>
  <si>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</si>
  <si>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</si>
  <si>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</si>
  <si>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</si>
  <si>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</si>
  <si>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</si>
  <si>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</si>
  <si>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</si>
  <si>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</si>
  <si>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</si>
  <si>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</si>
  <si>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</si>
  <si>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</si>
  <si>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</si>
  <si>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</si>
  <si>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</si>
  <si>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</si>
  <si>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</si>
  <si>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</si>
  <si>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</si>
  <si>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</si>
  <si>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</si>
  <si>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</si>
  <si>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</si>
  <si>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</si>
  <si>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</si>
  <si>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</si>
  <si>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</si>
  <si>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</si>
  <si>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</si>
  <si>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</si>
  <si>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</si>
  <si>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</si>
  <si>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</si>
  <si>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</si>
  <si>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</si>
  <si>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</si>
  <si>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</si>
  <si>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</si>
  <si>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</si>
  <si>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</si>
  <si>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</si>
  <si>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</si>
  <si>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</si>
  <si>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</si>
  <si>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</si>
  <si>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</si>
  <si>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</si>
  <si>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</si>
  <si>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</si>
  <si>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</si>
  <si>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</si>
  <si>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</si>
  <si>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</si>
  <si>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</si>
  <si>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</si>
  <si>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</si>
  <si>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</si>
  <si>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</si>
  <si>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</si>
  <si>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</si>
  <si>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</si>
  <si>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</si>
  <si>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</si>
  <si>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</si>
  <si>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</si>
  <si>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</si>
  <si>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</si>
  <si>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</si>
  <si>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</si>
  <si>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</si>
  <si>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</si>
  <si>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</si>
  <si>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</si>
  <si>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</si>
  <si>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</si>
  <si>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</si>
  <si>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</si>
  <si>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</si>
  <si>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</si>
  <si>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</si>
  <si>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</si>
  <si>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</si>
  <si>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</si>
  <si>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</si>
  <si>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</si>
  <si>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</si>
  <si>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</si>
  <si>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</si>
  <si>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</si>
  <si>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</si>
  <si>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</si>
  <si>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</si>
  <si>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</si>
  <si>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</si>
  <si>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</si>
  <si>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</si>
  <si>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</si>
  <si>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</si>
  <si>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</si>
  <si>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</si>
  <si>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</si>
  <si>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</si>
  <si>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</si>
  <si>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</si>
  <si>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</si>
  <si>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</si>
  <si>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</si>
  <si>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</si>
  <si>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</si>
  <si>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</si>
  <si>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</si>
  <si>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</si>
  <si>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</si>
  <si>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</si>
  <si>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</si>
  <si>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</si>
  <si>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</si>
  <si>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</si>
  <si>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</si>
  <si>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</si>
  <si>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</si>
  <si>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</si>
  <si>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</si>
  <si>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</si>
  <si>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</si>
  <si>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</si>
  <si>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</si>
  <si>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</si>
  <si>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</si>
  <si>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</si>
  <si>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</si>
  <si>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</si>
  <si>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</si>
  <si>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</si>
  <si>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</si>
  <si>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</si>
  <si>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</si>
  <si>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</si>
  <si>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</si>
  <si>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</si>
  <si>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32.</t>
  </si>
  <si>
    <t>33.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</si>
  <si>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</si>
  <si>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</si>
  <si>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</si>
  <si>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</si>
  <si>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</si>
  <si>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</si>
  <si>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</si>
  <si>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</si>
  <si>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</si>
  <si>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</si>
  <si>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</si>
  <si>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</si>
  <si>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</si>
  <si>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</si>
  <si>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</si>
  <si>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</si>
  <si>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</si>
  <si>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Jbháza Ifjuságért Egyesület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</si>
  <si>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</si>
  <si>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</si>
  <si>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</si>
  <si>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</si>
  <si>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</si>
  <si>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</si>
  <si>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</si>
  <si>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</si>
  <si>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</si>
  <si>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</si>
  <si>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</si>
  <si>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</si>
  <si>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</si>
  <si>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</si>
  <si>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</si>
  <si>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</si>
  <si>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</si>
  <si>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</si>
  <si>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</si>
  <si>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</si>
  <si>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</si>
  <si>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</si>
  <si>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</si>
  <si>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</si>
  <si>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</si>
  <si>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</si>
  <si>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</si>
  <si>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</si>
  <si>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</si>
  <si>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</si>
  <si>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</si>
  <si>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</si>
  <si>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</si>
  <si>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</si>
  <si>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</si>
  <si>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</si>
  <si>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</si>
  <si>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</si>
  <si>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</si>
  <si>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</si>
  <si>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</si>
  <si>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</si>
  <si>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</si>
  <si>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</si>
  <si>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</si>
  <si>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</si>
  <si>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</si>
  <si>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</si>
  <si>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</si>
  <si>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</si>
  <si>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</si>
  <si>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</si>
  <si>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</si>
  <si>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</si>
  <si>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</si>
  <si>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</si>
  <si>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</si>
  <si>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</si>
  <si>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</si>
  <si>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</si>
  <si>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</si>
  <si>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</si>
  <si>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</si>
  <si>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</si>
  <si>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</si>
  <si>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</si>
  <si>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</si>
  <si>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</si>
  <si>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</si>
  <si>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</si>
  <si>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</si>
  <si>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</si>
  <si>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</si>
  <si>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</si>
  <si>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</si>
  <si>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</si>
  <si>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</si>
  <si>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</si>
  <si>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</si>
  <si>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</si>
  <si>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</si>
  <si>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</si>
  <si>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</si>
  <si>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</si>
  <si>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</si>
  <si>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</si>
  <si>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</si>
  <si>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</si>
  <si>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</si>
  <si>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</si>
  <si>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</si>
  <si>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</si>
  <si>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</si>
  <si>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</si>
  <si>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</si>
  <si>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</si>
  <si>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</si>
  <si>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</si>
  <si>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</si>
  <si>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</si>
  <si>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</si>
  <si>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</si>
  <si>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</si>
  <si>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</si>
  <si>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</si>
  <si>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</si>
  <si>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</si>
  <si>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</si>
  <si>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</si>
  <si>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</si>
  <si>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</si>
  <si>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</si>
  <si>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</si>
  <si>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</si>
  <si>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</si>
  <si>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</si>
  <si>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</si>
  <si>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</si>
  <si>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</si>
  <si>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</si>
  <si>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</si>
  <si>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</si>
  <si>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</si>
  <si>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</si>
  <si>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</si>
  <si>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</si>
  <si>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</si>
  <si>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</si>
  <si>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</si>
  <si>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</si>
  <si>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</si>
  <si>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</si>
  <si>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</si>
  <si>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</si>
  <si>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</si>
  <si>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</si>
  <si>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</si>
  <si>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</si>
  <si>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</si>
  <si>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</si>
  <si>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</si>
  <si>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</si>
  <si>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</si>
  <si>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</si>
  <si>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</si>
  <si>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</si>
  <si>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</si>
  <si>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</si>
  <si>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</si>
  <si>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</si>
  <si>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</si>
  <si>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</si>
  <si>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</si>
  <si>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</si>
  <si>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</si>
  <si>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</si>
  <si>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</si>
  <si>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</si>
  <si>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</si>
  <si>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</si>
  <si>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</si>
  <si>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</si>
  <si>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</si>
  <si>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</si>
  <si>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</si>
  <si>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</si>
  <si>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</si>
  <si>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</si>
  <si>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</si>
  <si>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</si>
  <si>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</si>
  <si>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</si>
  <si>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</si>
  <si>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</si>
  <si>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</si>
  <si>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</si>
  <si>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</si>
  <si>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</si>
  <si>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</si>
  <si>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</si>
  <si>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</si>
  <si>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</si>
  <si>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</si>
  <si>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</si>
  <si>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</si>
  <si>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</si>
  <si>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</si>
  <si>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</si>
  <si>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</si>
  <si>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</si>
  <si>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</si>
  <si>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</si>
  <si>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</si>
  <si>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</si>
  <si>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</si>
  <si>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</si>
  <si>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</si>
  <si>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</si>
  <si>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</si>
  <si>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</si>
  <si>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</si>
  <si>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</si>
  <si>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</si>
  <si>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</si>
  <si>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</si>
  <si>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</si>
  <si>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</si>
  <si>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</si>
  <si>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</si>
  <si>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</si>
  <si>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</si>
  <si>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</si>
  <si>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</si>
  <si>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</si>
  <si>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</si>
  <si>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</si>
  <si>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</si>
  <si>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</si>
  <si>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</si>
  <si>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</si>
  <si>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</si>
  <si>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</si>
  <si>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</si>
  <si>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</si>
  <si>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</si>
  <si>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</si>
  <si>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</si>
  <si>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</si>
  <si>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</si>
  <si>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</si>
  <si>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</si>
  <si>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</si>
  <si>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</si>
  <si>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</si>
  <si>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</si>
  <si>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</si>
  <si>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 xml:space="preserve">B </t>
  </si>
  <si>
    <t>5.-ből EU-s támogatás</t>
  </si>
  <si>
    <t>Módosított ei.</t>
  </si>
  <si>
    <t>Eredeti ei.</t>
  </si>
  <si>
    <t>J=(F+…+I)</t>
  </si>
  <si>
    <t>Összesen (1+8)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</si>
  <si>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</si>
  <si>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</si>
  <si>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</si>
  <si>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</si>
  <si>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</si>
  <si>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</si>
  <si>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</si>
  <si>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</si>
  <si>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</si>
  <si>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</si>
  <si>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</si>
  <si>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</si>
  <si>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</si>
  <si>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</si>
  <si>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</si>
  <si>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</si>
  <si>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</si>
  <si>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</si>
  <si>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</si>
  <si>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</si>
  <si>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</si>
  <si>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</si>
  <si>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</si>
  <si>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</si>
  <si>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</si>
  <si>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</si>
  <si>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</si>
  <si>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</si>
  <si>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</si>
  <si>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</si>
  <si>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</si>
  <si>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</si>
  <si>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</si>
  <si>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</si>
  <si>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</si>
  <si>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</si>
  <si>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</si>
  <si>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</si>
  <si>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</si>
  <si>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</si>
  <si>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</si>
  <si>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</si>
  <si>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</si>
  <si>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</si>
  <si>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</si>
  <si>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</si>
  <si>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</si>
  <si>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</si>
  <si>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</si>
  <si>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</si>
  <si>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</si>
  <si>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</si>
  <si>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</si>
  <si>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</si>
  <si>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</si>
  <si>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</si>
  <si>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</si>
  <si>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</si>
  <si>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</si>
  <si>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</si>
  <si>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</si>
  <si>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</si>
  <si>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</si>
  <si>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</si>
  <si>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</si>
  <si>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</si>
  <si>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</si>
  <si>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</si>
  <si>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</si>
  <si>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</si>
  <si>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</si>
  <si>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</si>
  <si>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</si>
  <si>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</si>
  <si>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</si>
  <si>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</si>
  <si>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</si>
  <si>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</si>
  <si>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</si>
  <si>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</si>
  <si>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Teljesítés %-ban</t>
  </si>
  <si>
    <t>07/A - MARADVÁNYKIMUTATÁS</t>
  </si>
  <si>
    <t>#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</si>
  <si>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</si>
  <si>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</si>
  <si>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</si>
  <si>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</si>
  <si>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</si>
  <si>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</si>
  <si>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</si>
  <si>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</si>
  <si>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</si>
  <si>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</si>
  <si>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</si>
  <si>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</si>
  <si>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</si>
  <si>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</si>
  <si>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</si>
  <si>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</si>
  <si>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</si>
  <si>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</si>
  <si>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</si>
  <si>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</si>
  <si>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</si>
  <si>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</si>
  <si>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</si>
  <si>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</si>
  <si>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</si>
  <si>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</si>
  <si>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</si>
  <si>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</si>
  <si>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</si>
  <si>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</si>
  <si>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</si>
  <si>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</si>
  <si>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</si>
  <si>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</si>
  <si>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</si>
  <si>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</si>
  <si>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</si>
  <si>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</si>
  <si>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</si>
  <si>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Kamat mentes kölcsön</t>
  </si>
  <si>
    <t>7.5.</t>
  </si>
  <si>
    <t>Központi írányító szervi támogatás folyósítása</t>
  </si>
  <si>
    <t>Központi irányító szervi támogatás</t>
  </si>
  <si>
    <t>Vagyon Mérleg</t>
  </si>
  <si>
    <t>Jászsági Önkormányzatok Szövetsége</t>
  </si>
  <si>
    <t>Jászsági Kistérségi Helyi Köz. Egy.</t>
  </si>
  <si>
    <t>Tenyész-állatok</t>
  </si>
  <si>
    <t>A BEFEKTETETT ESZKÖZÖK (KIVÉVE BEFEKTETETT PÉNZÜGYI ESZKÖZÖK) ÁLLOMÁNYÁNAK ALAKULÁSA</t>
  </si>
  <si>
    <t>Nagyértékű tárgyieszközök:</t>
  </si>
  <si>
    <t>Kisértékű tárgyieszközök</t>
  </si>
  <si>
    <t>Előző évi állományi érték</t>
  </si>
  <si>
    <t>Tárgyévi állományi érték</t>
  </si>
  <si>
    <t/>
  </si>
  <si>
    <t>ESZKÖZÖK/FORRÁSOK</t>
  </si>
  <si>
    <t xml:space="preserve">A/I/1 Vagyoni értékű jogok </t>
  </si>
  <si>
    <t>A/I/2 Szellemi termékek</t>
  </si>
  <si>
    <t xml:space="preserve">A/I/3 Immateriális javak értékhelyesbítése </t>
  </si>
  <si>
    <t>A/I Immateriális javak (=A/I/1+A/I/2+A/I/3)</t>
  </si>
  <si>
    <t xml:space="preserve">A/II/1 Ingatlanok és a kapcsolódó vagyoni értékű jogok </t>
  </si>
  <si>
    <t xml:space="preserve">A/II/2 Gépek, berendezések, felszerelések, járművek </t>
  </si>
  <si>
    <t xml:space="preserve">A/II/3 Tenyészállatok </t>
  </si>
  <si>
    <t xml:space="preserve">A/II/4 Beruházások, felújítások </t>
  </si>
  <si>
    <t>A/II/5 Tárgyi eszközök értékhelyesbítése</t>
  </si>
  <si>
    <t>A/II Tárgyi eszközök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</si>
  <si>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</si>
  <si>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</si>
  <si>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</si>
  <si>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</si>
  <si>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</si>
  <si>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</si>
  <si>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</si>
  <si>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</si>
  <si>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</si>
  <si>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 xml:space="preserve">A/III/3 Befektetett pénzügyi eszközök értékhelyesbítése 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</si>
  <si>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</si>
  <si>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</si>
  <si>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</si>
  <si>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</si>
  <si>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</si>
  <si>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</si>
  <si>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</si>
  <si>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</si>
  <si>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</si>
  <si>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</si>
  <si>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</si>
  <si>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</si>
  <si>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 xml:space="preserve">B/I/5 Növendék-, hízó és egyéb állatok 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</si>
  <si>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</si>
  <si>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</si>
  <si>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</si>
  <si>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</si>
  <si>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</si>
  <si>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</si>
  <si>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</si>
  <si>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</si>
  <si>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</si>
  <si>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</si>
  <si>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</si>
  <si>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</si>
  <si>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C/I/3 Éven belüli lejáratú forint lekötött bankbetétek</t>
  </si>
  <si>
    <t>C/I/4 Éven belüli lejáratú deviza lekötött bankbetétek</t>
  </si>
  <si>
    <t>C/I Lekötött bankbetétek (=C/I/1+…+C/I/4)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</si>
  <si>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</si>
  <si>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</si>
  <si>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</si>
  <si>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</si>
  <si>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</si>
  <si>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</si>
  <si>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</si>
  <si>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</si>
  <si>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</si>
  <si>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</si>
  <si>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</si>
  <si>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</si>
  <si>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</si>
  <si>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</si>
  <si>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</si>
  <si>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</si>
  <si>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</si>
  <si>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</si>
  <si>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</si>
  <si>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</si>
  <si>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</si>
  <si>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</si>
  <si>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</si>
  <si>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</si>
  <si>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</si>
  <si>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</si>
  <si>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</si>
  <si>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</si>
  <si>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D/I/4f - ebből: költségvetési évben esedékes követelések kamatbevételekre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</si>
  <si>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</si>
  <si>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</si>
  <si>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</si>
  <si>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</si>
  <si>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</si>
  <si>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</si>
  <si>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</si>
  <si>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</si>
  <si>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</si>
  <si>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</si>
  <si>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</si>
  <si>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</si>
  <si>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Boldogházi Gyermekekért Alapítvány</t>
  </si>
  <si>
    <t>Működési ktgekhez hozzáj.</t>
  </si>
  <si>
    <t>Jbházi Polgárőrség</t>
  </si>
  <si>
    <t>Jbházi Önkéntes Tűzoltóság</t>
  </si>
  <si>
    <t>Jbházi Faluszépítők Egyesület</t>
  </si>
  <si>
    <t>Jbházi Ezüstkor Egyesület</t>
  </si>
  <si>
    <t>Jbházi Sportegyesület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</si>
  <si>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</si>
  <si>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</si>
  <si>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</si>
  <si>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</si>
  <si>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</si>
  <si>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</si>
  <si>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</si>
  <si>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</si>
  <si>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</si>
  <si>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</si>
  <si>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</si>
  <si>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</si>
  <si>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</si>
  <si>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</si>
  <si>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</si>
  <si>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</si>
  <si>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</si>
  <si>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</si>
  <si>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</si>
  <si>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</si>
  <si>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</si>
  <si>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Központi irányítószervi támogatás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</si>
  <si>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</si>
  <si>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</si>
  <si>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</si>
  <si>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</si>
  <si>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</si>
  <si>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</si>
  <si>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</si>
  <si>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</si>
  <si>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</si>
  <si>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</si>
  <si>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D/II/4f - ebből: költségvetési évet követően esedékes követelések kamatbevételekre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</si>
  <si>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</si>
  <si>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</si>
  <si>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</si>
  <si>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</si>
  <si>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</si>
  <si>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</si>
  <si>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</si>
  <si>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</si>
  <si>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</si>
  <si>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</si>
  <si>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</si>
  <si>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</si>
  <si>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</si>
  <si>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</si>
  <si>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</si>
  <si>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</si>
  <si>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</si>
  <si>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D/II/8 Költségvetési évet követően esedékes követelések finanszírozási bevételekre (=D/II/8a+D/II/8b+D/II/8c)</t>
  </si>
  <si>
    <t>D/II8a - ebből: költségvetési évet követően esedékes követelések befektetési célú belföldi értékpapírok beváltásából, értékesítéséből</t>
  </si>
  <si>
    <t>D/II8b - ebből: költségvetési évet követően esedékes követelések hosszú lejáratú tulajdonosi kölcsönök bevételeire</t>
  </si>
  <si>
    <t>D/II8c - ebből: költségvetési évet követően esedékes követelések befektetési célú külföldi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</si>
  <si>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</si>
  <si>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</si>
  <si>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</si>
  <si>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D/III/1b - ebből: beruházásokra adott előlegek</t>
  </si>
  <si>
    <t>D/III/1c - ebből: készletekre adott előlegek</t>
  </si>
  <si>
    <t>148</t>
  </si>
  <si>
    <t>D/III/1d - ebből: igénybe vett szolgáltatásra adott előlegek</t>
  </si>
  <si>
    <t>149</t>
  </si>
  <si>
    <t>D/III/1e - ebből: foglalkoztatottaknak adott előlegek</t>
  </si>
  <si>
    <t>150</t>
  </si>
  <si>
    <t>D/III/1f - ebből: túlfizetések, téves és visszajáró kifizetések</t>
  </si>
  <si>
    <t>151</t>
  </si>
  <si>
    <t>D/III/2 Továbbadási célból folyósított támogatások, ellátások elszámolása</t>
  </si>
  <si>
    <t>152</t>
  </si>
  <si>
    <t>D/III/3 Más által beszedett bevételek elszámolása</t>
  </si>
  <si>
    <t>153</t>
  </si>
  <si>
    <t>D/III/4 Forgótőke elszámolása</t>
  </si>
  <si>
    <t>154</t>
  </si>
  <si>
    <t>D/III/5 Vagyonkezelésbe adott eszközökkel kapcsolatos visszapótlási követelés elszámolása</t>
  </si>
  <si>
    <t>155</t>
  </si>
  <si>
    <t>Saját termelésű készletek állomány változása</t>
  </si>
  <si>
    <t>II.</t>
  </si>
  <si>
    <t>Aktívált saját termelésű készletek értéke</t>
  </si>
  <si>
    <t>H/II/9e - ebből: költségvetési évet követően esedékes kötelezettségek államháztartáson belüli megelőlegezések visszafizetésére</t>
  </si>
  <si>
    <t>2016. évi eredeti előirányzat BEVÉTELEK</t>
  </si>
  <si>
    <t>Ingatlan:</t>
  </si>
  <si>
    <t>Csillagvirág Énekkar</t>
  </si>
  <si>
    <t>Adatok forintban</t>
  </si>
  <si>
    <t>Adatok forintba</t>
  </si>
  <si>
    <t xml:space="preserve">Tervezett </t>
  </si>
  <si>
    <t xml:space="preserve">Tényleges </t>
  </si>
  <si>
    <t>2017.év</t>
  </si>
  <si>
    <t xml:space="preserve">2017 évi módosított előírányzat </t>
  </si>
  <si>
    <t>2017.évi teljesítés</t>
  </si>
  <si>
    <t>Összes teljesítés 2017. XII.31-ig</t>
  </si>
  <si>
    <t xml:space="preserve">Teljesen ( 0 -ig) leírt eszközök bruttó értéke </t>
  </si>
  <si>
    <t>Honda TX20 traktor</t>
  </si>
  <si>
    <t>LG 19" monitor+egér</t>
  </si>
  <si>
    <t>Monitor NEC 22"</t>
  </si>
  <si>
    <t>kézi csiszoló</t>
  </si>
  <si>
    <t>sarokköszörű</t>
  </si>
  <si>
    <t>ütvefúró</t>
  </si>
  <si>
    <t>benzines láncfűrész</t>
  </si>
  <si>
    <t>gyalugép</t>
  </si>
  <si>
    <t>fúrógép</t>
  </si>
  <si>
    <t>gumiabroncs köpenyek</t>
  </si>
  <si>
    <t>kártyaolvasók</t>
  </si>
  <si>
    <t>K-2 típusú vetőgép + sorjelző</t>
  </si>
  <si>
    <t xml:space="preserve">hulladékgyűjtők </t>
  </si>
  <si>
    <t>gyémánt vágótárcsa</t>
  </si>
  <si>
    <t>szerszámok, eszközök</t>
  </si>
  <si>
    <t>függesztett kasza</t>
  </si>
  <si>
    <t>talajmaró munkaeszköz</t>
  </si>
  <si>
    <t>doppler TabDop</t>
  </si>
  <si>
    <t>orvosi lámpa 4 görgős</t>
  </si>
  <si>
    <t>kresztáblák</t>
  </si>
  <si>
    <t>csecsemőmérleg</t>
  </si>
  <si>
    <t>tömlő</t>
  </si>
  <si>
    <t>betonkeverő</t>
  </si>
  <si>
    <t>kenyérpirító</t>
  </si>
  <si>
    <t>Települési arculati kézikönyv</t>
  </si>
  <si>
    <t>Strand kisházak</t>
  </si>
  <si>
    <t>Tornacsarnok</t>
  </si>
  <si>
    <t>Szolgáltatóház felújítása</t>
  </si>
  <si>
    <t>Közút felújítás</t>
  </si>
  <si>
    <t>Medence</t>
  </si>
  <si>
    <t>Immateriális javak:</t>
  </si>
  <si>
    <t>Művház felújítás</t>
  </si>
  <si>
    <t xml:space="preserve"> -</t>
  </si>
  <si>
    <t>Felhasználás 2017.XII.31-ig</t>
  </si>
  <si>
    <t>2020 utáni kötelezetség</t>
  </si>
  <si>
    <t>Hitel, kölcsön állománya 2017. december31-én</t>
  </si>
  <si>
    <t>2019.után</t>
  </si>
  <si>
    <t>ellátottak</t>
  </si>
  <si>
    <t xml:space="preserve">2016. évi </t>
  </si>
  <si>
    <t>2017. évi módosítások</t>
  </si>
  <si>
    <t>2017. évi teljesítés</t>
  </si>
  <si>
    <t>5.sz. melléklet a 3/2018. (V.29.) önkormányzati rendelethez     Ft.-ban</t>
  </si>
  <si>
    <t>9. tájékoztató tábla a 3/2018. (V.29.)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</si>
</sst>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  <numFmt numFmtId="178" formatCode="#,##0.0###"/>
    <numFmt numFmtId="179" formatCode="#,###.00"/>
    <numFmt numFmtId="180" formatCode="[$-40E]yyyy\.\ mmmm\ d\.\,\ dddd"/>
    <numFmt numFmtId="181" formatCode="#,##0_ ;\-#,##0\ "/>
  </numFmts>
  <fonts count="59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i/>
      <sz val="11"/>
      <name val="Times New Roman CE"/>
      <family val="1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7"/>
      <name val="Times New Roman CE"/>
      <family val="1"/>
    </font>
    <font>
      <i/>
      <sz val="10"/>
      <name val="Times New Roman"/>
      <family val="1"/>
    </font>
    <font>
      <sz val="11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4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8" borderId="0" applyNumberFormat="0" applyBorder="0" applyAlignment="0" applyProtection="0"/>
    <xf numFmtId="0" fontId="33" fillId="2" borderId="0" applyNumberFormat="0" applyBorder="0" applyAlignment="0" applyProtection="0"/>
    <xf numFmtId="0" fontId="33" fillId="19" borderId="0" applyNumberFormat="0" applyBorder="0" applyAlignment="0" applyProtection="0"/>
    <xf numFmtId="0" fontId="33" fillId="2" borderId="0" applyNumberFormat="0" applyBorder="0" applyAlignment="0" applyProtection="0"/>
    <xf numFmtId="0" fontId="33" fillId="20" borderId="0" applyNumberFormat="0" applyBorder="0" applyAlignment="0" applyProtection="0"/>
    <xf numFmtId="0" fontId="33" fillId="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" borderId="0" applyNumberFormat="0" applyBorder="0" applyAlignment="0" applyProtection="0"/>
    <xf numFmtId="0" fontId="33" fillId="6" borderId="0" applyNumberFormat="0" applyBorder="0" applyAlignment="0" applyProtection="0"/>
    <xf numFmtId="0" fontId="33" fillId="22" borderId="0" applyNumberFormat="0" applyBorder="0" applyAlignment="0" applyProtection="0"/>
    <xf numFmtId="0" fontId="34" fillId="1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8" borderId="7" applyNumberFormat="0" applyFont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2" borderId="0" applyNumberFormat="0" applyBorder="0" applyAlignment="0" applyProtection="0"/>
    <xf numFmtId="0" fontId="33" fillId="19" borderId="0" applyNumberFormat="0" applyBorder="0" applyAlignment="0" applyProtection="0"/>
    <xf numFmtId="0" fontId="42" fillId="9" borderId="0" applyNumberFormat="0" applyBorder="0" applyAlignment="0" applyProtection="0"/>
    <xf numFmtId="0" fontId="43" fillId="24" borderId="8" applyNumberFormat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2" fillId="0" borderId="0">
      <alignment/>
      <protection/>
    </xf>
    <xf numFmtId="0" fontId="6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7" borderId="0" applyNumberFormat="0" applyBorder="0" applyAlignment="0" applyProtection="0"/>
    <xf numFmtId="0" fontId="47" fillId="16" borderId="0" applyNumberFormat="0" applyBorder="0" applyAlignment="0" applyProtection="0"/>
    <xf numFmtId="0" fontId="48" fillId="24" borderId="1" applyNumberFormat="0" applyAlignment="0" applyProtection="0"/>
    <xf numFmtId="9" fontId="0" fillId="0" borderId="0" applyFont="0" applyFill="0" applyBorder="0" applyAlignment="0" applyProtection="0"/>
  </cellStyleXfs>
  <cellXfs count="656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2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vertical="center" wrapText="1"/>
      <protection/>
    </xf>
    <xf numFmtId="164" fontId="11" fillId="0" borderId="14" xfId="0" applyNumberFormat="1" applyFont="1" applyFill="1" applyBorder="1" applyAlignment="1" applyProtection="1">
      <alignment vertical="center" wrapText="1"/>
      <protection/>
    </xf>
    <xf numFmtId="164" fontId="1" fillId="0" borderId="0" xfId="0" applyNumberFormat="1" applyFont="1" applyFill="1" applyAlignment="1">
      <alignment vertical="center" wrapText="1"/>
    </xf>
    <xf numFmtId="164" fontId="1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11" fillId="25" borderId="13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164" fontId="4" fillId="0" borderId="15" xfId="0" applyNumberFormat="1" applyFont="1" applyFill="1" applyBorder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164" fontId="17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17" xfId="82" applyNumberFormat="1" applyFont="1" applyFill="1" applyBorder="1" applyAlignment="1" applyProtection="1">
      <alignment vertical="center"/>
      <protection/>
    </xf>
    <xf numFmtId="164" fontId="19" fillId="0" borderId="17" xfId="82" applyNumberFormat="1" applyFont="1" applyFill="1" applyBorder="1" applyAlignment="1" applyProtection="1">
      <alignment/>
      <protection/>
    </xf>
    <xf numFmtId="0" fontId="4" fillId="0" borderId="18" xfId="82" applyFont="1" applyFill="1" applyBorder="1" applyAlignment="1" applyProtection="1">
      <alignment horizontal="center" vertical="center" wrapText="1"/>
      <protection/>
    </xf>
    <xf numFmtId="0" fontId="4" fillId="0" borderId="19" xfId="82" applyFont="1" applyFill="1" applyBorder="1" applyAlignment="1" applyProtection="1">
      <alignment horizontal="center" vertical="center" wrapText="1"/>
      <protection/>
    </xf>
    <xf numFmtId="164" fontId="11" fillId="0" borderId="20" xfId="0" applyNumberFormat="1" applyFont="1" applyFill="1" applyBorder="1" applyAlignment="1" applyProtection="1">
      <alignment horizontal="center" vertical="center" wrapText="1"/>
      <protection/>
    </xf>
    <xf numFmtId="164" fontId="12" fillId="0" borderId="21" xfId="0" applyNumberFormat="1" applyFont="1" applyFill="1" applyBorder="1" applyAlignment="1" applyProtection="1">
      <alignment vertical="center" wrapText="1"/>
      <protection locked="0"/>
    </xf>
    <xf numFmtId="164" fontId="11" fillId="0" borderId="22" xfId="0" applyNumberFormat="1" applyFont="1" applyFill="1" applyBorder="1" applyAlignment="1" applyProtection="1">
      <alignment vertical="center" wrapText="1"/>
      <protection/>
    </xf>
    <xf numFmtId="164" fontId="11" fillId="0" borderId="23" xfId="0" applyNumberFormat="1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center" vertical="center" wrapText="1"/>
    </xf>
    <xf numFmtId="164" fontId="11" fillId="0" borderId="24" xfId="0" applyNumberFormat="1" applyFont="1" applyFill="1" applyBorder="1" applyAlignment="1">
      <alignment horizontal="center" vertical="center"/>
    </xf>
    <xf numFmtId="164" fontId="11" fillId="0" borderId="25" xfId="0" applyNumberFormat="1" applyFont="1" applyFill="1" applyBorder="1" applyAlignment="1">
      <alignment horizontal="center" vertical="center"/>
    </xf>
    <xf numFmtId="164" fontId="11" fillId="0" borderId="25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left" vertical="center"/>
    </xf>
    <xf numFmtId="3" fontId="12" fillId="0" borderId="27" xfId="0" applyNumberFormat="1" applyFont="1" applyFill="1" applyBorder="1" applyAlignment="1" applyProtection="1">
      <alignment horizontal="right" vertical="center"/>
      <protection locked="0"/>
    </xf>
    <xf numFmtId="164" fontId="11" fillId="0" borderId="28" xfId="0" applyNumberFormat="1" applyFont="1" applyFill="1" applyBorder="1" applyAlignment="1">
      <alignment horizontal="right" vertical="center" wrapText="1"/>
    </xf>
    <xf numFmtId="49" fontId="17" fillId="0" borderId="29" xfId="0" applyNumberFormat="1" applyFont="1" applyFill="1" applyBorder="1" applyAlignment="1" quotePrefix="1">
      <alignment horizontal="left" vertical="center" indent="1"/>
    </xf>
    <xf numFmtId="3" fontId="17" fillId="0" borderId="30" xfId="0" applyNumberFormat="1" applyFont="1" applyFill="1" applyBorder="1" applyAlignment="1" applyProtection="1">
      <alignment horizontal="right" vertical="center"/>
      <protection locked="0"/>
    </xf>
    <xf numFmtId="3" fontId="17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30" xfId="0" applyNumberFormat="1" applyFont="1" applyFill="1" applyBorder="1" applyAlignment="1">
      <alignment horizontal="right" vertical="center" wrapText="1"/>
    </xf>
    <xf numFmtId="49" fontId="12" fillId="0" borderId="29" xfId="0" applyNumberFormat="1" applyFont="1" applyFill="1" applyBorder="1" applyAlignment="1">
      <alignment horizontal="left" vertical="center"/>
    </xf>
    <xf numFmtId="3" fontId="12" fillId="0" borderId="30" xfId="0" applyNumberFormat="1" applyFont="1" applyFill="1" applyBorder="1" applyAlignment="1" applyProtection="1">
      <alignment horizontal="right" vertical="center"/>
      <protection locked="0"/>
    </xf>
    <xf numFmtId="49" fontId="12" fillId="0" borderId="31" xfId="0" applyNumberFormat="1" applyFont="1" applyFill="1" applyBorder="1" applyAlignment="1" applyProtection="1">
      <alignment horizontal="left" vertical="center"/>
      <protection locked="0"/>
    </xf>
    <xf numFmtId="3" fontId="12" fillId="0" borderId="32" xfId="0" applyNumberFormat="1" applyFont="1" applyFill="1" applyBorder="1" applyAlignment="1" applyProtection="1">
      <alignment horizontal="right" vertical="center"/>
      <protection locked="0"/>
    </xf>
    <xf numFmtId="49" fontId="11" fillId="0" borderId="33" xfId="0" applyNumberFormat="1" applyFont="1" applyFill="1" applyBorder="1" applyAlignment="1" applyProtection="1">
      <alignment horizontal="left" vertical="center" indent="1"/>
      <protection locked="0"/>
    </xf>
    <xf numFmtId="164" fontId="11" fillId="0" borderId="23" xfId="0" applyNumberFormat="1" applyFont="1" applyFill="1" applyBorder="1" applyAlignment="1">
      <alignment vertical="center"/>
    </xf>
    <xf numFmtId="4" fontId="12" fillId="0" borderId="23" xfId="0" applyNumberFormat="1" applyFont="1" applyFill="1" applyBorder="1" applyAlignment="1" applyProtection="1">
      <alignment vertical="center" wrapText="1"/>
      <protection locked="0"/>
    </xf>
    <xf numFmtId="49" fontId="11" fillId="0" borderId="34" xfId="0" applyNumberFormat="1" applyFont="1" applyFill="1" applyBorder="1" applyAlignment="1" applyProtection="1">
      <alignment vertical="center"/>
      <protection locked="0"/>
    </xf>
    <xf numFmtId="49" fontId="11" fillId="0" borderId="34" xfId="0" applyNumberFormat="1" applyFont="1" applyFill="1" applyBorder="1" applyAlignment="1" applyProtection="1">
      <alignment horizontal="right" vertical="center"/>
      <protection locked="0"/>
    </xf>
    <xf numFmtId="3" fontId="12" fillId="0" borderId="34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7" xfId="0" applyNumberFormat="1" applyFont="1" applyFill="1" applyBorder="1" applyAlignment="1" applyProtection="1">
      <alignment vertical="center"/>
      <protection locked="0"/>
    </xf>
    <xf numFmtId="49" fontId="11" fillId="0" borderId="17" xfId="0" applyNumberFormat="1" applyFont="1" applyFill="1" applyBorder="1" applyAlignment="1" applyProtection="1">
      <alignment horizontal="right" vertical="center"/>
      <protection locked="0"/>
    </xf>
    <xf numFmtId="3" fontId="12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5" xfId="0" applyNumberFormat="1" applyFont="1" applyFill="1" applyBorder="1" applyAlignment="1">
      <alignment horizontal="left" vertical="center"/>
    </xf>
    <xf numFmtId="3" fontId="12" fillId="0" borderId="27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27" xfId="0" applyNumberFormat="1" applyFont="1" applyFill="1" applyBorder="1" applyAlignment="1" applyProtection="1">
      <alignment horizontal="right" vertical="center" wrapText="1"/>
      <protection/>
    </xf>
    <xf numFmtId="49" fontId="12" fillId="0" borderId="11" xfId="0" applyNumberFormat="1" applyFont="1" applyFill="1" applyBorder="1" applyAlignment="1">
      <alignment horizontal="left" vertical="center"/>
    </xf>
    <xf numFmtId="3" fontId="12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30" xfId="0" applyNumberFormat="1" applyFont="1" applyFill="1" applyBorder="1" applyAlignment="1" applyProtection="1">
      <alignment horizontal="right" vertical="center" wrapText="1"/>
      <protection/>
    </xf>
    <xf numFmtId="49" fontId="12" fillId="0" borderId="11" xfId="0" applyNumberFormat="1" applyFont="1" applyFill="1" applyBorder="1" applyAlignment="1" applyProtection="1">
      <alignment horizontal="left" vertical="center"/>
      <protection locked="0"/>
    </xf>
    <xf numFmtId="49" fontId="12" fillId="0" borderId="12" xfId="0" applyNumberFormat="1" applyFont="1" applyFill="1" applyBorder="1" applyAlignment="1" applyProtection="1">
      <alignment horizontal="left" vertical="center"/>
      <protection locked="0"/>
    </xf>
    <xf numFmtId="3" fontId="12" fillId="0" borderId="32" xfId="0" applyNumberFormat="1" applyFont="1" applyFill="1" applyBorder="1" applyAlignment="1" applyProtection="1">
      <alignment horizontal="right" vertical="center" wrapText="1"/>
      <protection locked="0"/>
    </xf>
    <xf numFmtId="171" fontId="11" fillId="0" borderId="23" xfId="0" applyNumberFormat="1" applyFont="1" applyFill="1" applyBorder="1" applyAlignment="1">
      <alignment horizontal="left" vertical="center" wrapText="1" indent="1"/>
    </xf>
    <xf numFmtId="171" fontId="23" fillId="0" borderId="0" xfId="0" applyNumberFormat="1" applyFont="1" applyFill="1" applyBorder="1" applyAlignment="1">
      <alignment horizontal="left" vertical="center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23" xfId="0" applyNumberFormat="1" applyFont="1" applyFill="1" applyBorder="1" applyAlignment="1">
      <alignment horizontal="right" vertical="center" wrapText="1"/>
    </xf>
    <xf numFmtId="4" fontId="11" fillId="0" borderId="28" xfId="0" applyNumberFormat="1" applyFont="1" applyFill="1" applyBorder="1" applyAlignment="1">
      <alignment horizontal="right" vertical="center" wrapText="1"/>
    </xf>
    <xf numFmtId="4" fontId="11" fillId="0" borderId="30" xfId="0" applyNumberFormat="1" applyFont="1" applyFill="1" applyBorder="1" applyAlignment="1">
      <alignment horizontal="right" vertical="center" wrapText="1"/>
    </xf>
    <xf numFmtId="4" fontId="11" fillId="0" borderId="37" xfId="0" applyNumberFormat="1" applyFont="1" applyFill="1" applyBorder="1" applyAlignment="1">
      <alignment horizontal="right" vertical="center" wrapText="1"/>
    </xf>
    <xf numFmtId="164" fontId="12" fillId="0" borderId="38" xfId="8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8" xfId="82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3" xfId="0" applyNumberFormat="1" applyFont="1" applyBorder="1" applyAlignment="1" applyProtection="1">
      <alignment horizontal="right" vertical="center" wrapText="1" indent="1"/>
      <protection/>
    </xf>
    <xf numFmtId="164" fontId="1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2" fillId="0" borderId="0" xfId="0" applyNumberFormat="1" applyFont="1" applyFill="1" applyAlignment="1" applyProtection="1">
      <alignment horizontal="right" vertical="center"/>
      <protection locked="0"/>
    </xf>
    <xf numFmtId="164" fontId="4" fillId="0" borderId="40" xfId="0" applyNumberFormat="1" applyFont="1" applyFill="1" applyBorder="1" applyAlignment="1" applyProtection="1">
      <alignment horizontal="centerContinuous" vertical="center"/>
      <protection/>
    </xf>
    <xf numFmtId="164" fontId="4" fillId="0" borderId="41" xfId="0" applyNumberFormat="1" applyFont="1" applyFill="1" applyBorder="1" applyAlignment="1" applyProtection="1">
      <alignment horizontal="centerContinuous" vertical="center"/>
      <protection/>
    </xf>
    <xf numFmtId="164" fontId="4" fillId="0" borderId="42" xfId="0" applyNumberFormat="1" applyFont="1" applyFill="1" applyBorder="1" applyAlignment="1" applyProtection="1">
      <alignment horizontal="centerContinuous" vertical="center"/>
      <protection/>
    </xf>
    <xf numFmtId="164" fontId="18" fillId="0" borderId="0" xfId="0" applyNumberFormat="1" applyFont="1" applyFill="1" applyAlignment="1">
      <alignment vertical="center"/>
    </xf>
    <xf numFmtId="164" fontId="4" fillId="0" borderId="20" xfId="0" applyNumberFormat="1" applyFont="1" applyFill="1" applyBorder="1" applyAlignment="1" applyProtection="1">
      <alignment horizontal="center" vertical="center"/>
      <protection/>
    </xf>
    <xf numFmtId="164" fontId="4" fillId="0" borderId="43" xfId="0" applyNumberFormat="1" applyFont="1" applyFill="1" applyBorder="1" applyAlignment="1" applyProtection="1">
      <alignment horizontal="center" vertical="center"/>
      <protection/>
    </xf>
    <xf numFmtId="164" fontId="4" fillId="0" borderId="19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Alignment="1">
      <alignment horizontal="center" vertical="center"/>
    </xf>
    <xf numFmtId="164" fontId="11" fillId="0" borderId="13" xfId="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>
      <alignment horizontal="center" vertical="center" wrapText="1"/>
    </xf>
    <xf numFmtId="164" fontId="11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38" xfId="0" applyNumberFormat="1" applyFont="1" applyFill="1" applyBorder="1" applyAlignment="1" applyProtection="1">
      <alignment horizontal="left" vertical="center" wrapText="1" indent="1"/>
      <protection/>
    </xf>
    <xf numFmtId="1" fontId="1" fillId="25" borderId="38" xfId="0" applyNumberFormat="1" applyFont="1" applyFill="1" applyBorder="1" applyAlignment="1" applyProtection="1">
      <alignment horizontal="center" vertical="center" wrapText="1"/>
      <protection/>
    </xf>
    <xf numFmtId="164" fontId="11" fillId="0" borderId="38" xfId="0" applyNumberFormat="1" applyFont="1" applyFill="1" applyBorder="1" applyAlignment="1" applyProtection="1">
      <alignment vertical="center" wrapText="1"/>
      <protection/>
    </xf>
    <xf numFmtId="164" fontId="11" fillId="0" borderId="40" xfId="0" applyNumberFormat="1" applyFont="1" applyFill="1" applyBorder="1" applyAlignment="1" applyProtection="1">
      <alignment vertical="center" wrapText="1"/>
      <protection/>
    </xf>
    <xf numFmtId="164" fontId="11" fillId="0" borderId="28" xfId="0" applyNumberFormat="1" applyFont="1" applyFill="1" applyBorder="1" applyAlignment="1" applyProtection="1">
      <alignment vertical="center" wrapText="1"/>
      <protection/>
    </xf>
    <xf numFmtId="164" fontId="11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1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1" fillId="25" borderId="10" xfId="0" applyNumberFormat="1" applyFont="1" applyFill="1" applyBorder="1" applyAlignment="1" applyProtection="1">
      <alignment horizontal="center" vertical="center" wrapText="1"/>
      <protection/>
    </xf>
    <xf numFmtId="164" fontId="11" fillId="0" borderId="10" xfId="0" applyNumberFormat="1" applyFont="1" applyFill="1" applyBorder="1" applyAlignment="1" applyProtection="1">
      <alignment vertical="center" wrapText="1"/>
      <protection/>
    </xf>
    <xf numFmtId="164" fontId="11" fillId="0" borderId="21" xfId="0" applyNumberFormat="1" applyFont="1" applyFill="1" applyBorder="1" applyAlignment="1" applyProtection="1">
      <alignment vertical="center" wrapText="1"/>
      <protection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164" fontId="11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16" xfId="0" applyNumberFormat="1" applyFont="1" applyFill="1" applyBorder="1" applyAlignment="1" applyProtection="1">
      <alignment horizontal="left" vertical="center" wrapText="1" indent="1"/>
      <protection/>
    </xf>
    <xf numFmtId="1" fontId="1" fillId="25" borderId="46" xfId="0" applyNumberFormat="1" applyFont="1" applyFill="1" applyBorder="1" applyAlignment="1" applyProtection="1">
      <alignment horizontal="center" vertical="center" wrapText="1"/>
      <protection/>
    </xf>
    <xf numFmtId="164" fontId="11" fillId="0" borderId="16" xfId="0" applyNumberFormat="1" applyFont="1" applyFill="1" applyBorder="1" applyAlignment="1" applyProtection="1">
      <alignment vertical="center" wrapText="1"/>
      <protection/>
    </xf>
    <xf numFmtId="164" fontId="11" fillId="0" borderId="47" xfId="0" applyNumberFormat="1" applyFont="1" applyFill="1" applyBorder="1" applyAlignment="1" applyProtection="1">
      <alignment vertical="center" wrapText="1"/>
      <protection/>
    </xf>
    <xf numFmtId="1" fontId="0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6" xfId="0" applyNumberFormat="1" applyFont="1" applyFill="1" applyBorder="1" applyAlignment="1" applyProtection="1">
      <alignment vertical="center" wrapText="1"/>
      <protection locked="0"/>
    </xf>
    <xf numFmtId="164" fontId="12" fillId="0" borderId="47" xfId="0" applyNumberFormat="1" applyFont="1" applyFill="1" applyBorder="1" applyAlignment="1" applyProtection="1">
      <alignment vertical="center" wrapText="1"/>
      <protection locked="0"/>
    </xf>
    <xf numFmtId="164" fontId="11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/>
    </xf>
    <xf numFmtId="1" fontId="12" fillId="25" borderId="48" xfId="0" applyNumberFormat="1" applyFont="1" applyFill="1" applyBorder="1" applyAlignment="1" applyProtection="1">
      <alignment vertical="center" wrapText="1"/>
      <protection/>
    </xf>
    <xf numFmtId="164" fontId="11" fillId="0" borderId="13" xfId="0" applyNumberFormat="1" applyFont="1" applyFill="1" applyBorder="1" applyAlignment="1" applyProtection="1">
      <alignment vertical="center" wrapText="1"/>
      <protection/>
    </xf>
    <xf numFmtId="164" fontId="11" fillId="0" borderId="48" xfId="0" applyNumberFormat="1" applyFont="1" applyFill="1" applyBorder="1" applyAlignment="1" applyProtection="1">
      <alignment vertical="center" wrapText="1"/>
      <protection/>
    </xf>
    <xf numFmtId="164" fontId="11" fillId="0" borderId="23" xfId="0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/>
    </xf>
    <xf numFmtId="164" fontId="4" fillId="0" borderId="43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 wrapText="1"/>
    </xf>
    <xf numFmtId="164" fontId="4" fillId="0" borderId="48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right" vertical="center" wrapText="1" indent="1"/>
    </xf>
    <xf numFmtId="164" fontId="11" fillId="0" borderId="23" xfId="0" applyNumberFormat="1" applyFont="1" applyFill="1" applyBorder="1" applyAlignment="1">
      <alignment horizontal="left" vertical="center" wrapText="1" indent="1"/>
    </xf>
    <xf numFmtId="164" fontId="0" fillId="25" borderId="23" xfId="0" applyNumberFormat="1" applyFont="1" applyFill="1" applyBorder="1" applyAlignment="1">
      <alignment horizontal="left" vertical="center" wrapText="1" indent="2"/>
    </xf>
    <xf numFmtId="164" fontId="0" fillId="25" borderId="49" xfId="0" applyNumberFormat="1" applyFont="1" applyFill="1" applyBorder="1" applyAlignment="1">
      <alignment horizontal="left" vertical="center" wrapText="1" indent="2"/>
    </xf>
    <xf numFmtId="164" fontId="11" fillId="0" borderId="15" xfId="0" applyNumberFormat="1" applyFont="1" applyFill="1" applyBorder="1" applyAlignment="1">
      <alignment vertical="center" wrapText="1"/>
    </xf>
    <xf numFmtId="164" fontId="11" fillId="0" borderId="13" xfId="0" applyNumberFormat="1" applyFont="1" applyFill="1" applyBorder="1" applyAlignment="1">
      <alignment vertical="center" wrapText="1"/>
    </xf>
    <xf numFmtId="164" fontId="11" fillId="0" borderId="14" xfId="0" applyNumberFormat="1" applyFont="1" applyFill="1" applyBorder="1" applyAlignment="1">
      <alignment vertical="center" wrapText="1"/>
    </xf>
    <xf numFmtId="164" fontId="11" fillId="0" borderId="11" xfId="0" applyNumberFormat="1" applyFont="1" applyFill="1" applyBorder="1" applyAlignment="1">
      <alignment horizontal="right" vertical="center" wrapText="1" indent="1"/>
    </xf>
    <xf numFmtId="164" fontId="12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0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vertical="center" wrapText="1"/>
      <protection locked="0"/>
    </xf>
    <xf numFmtId="164" fontId="0" fillId="25" borderId="23" xfId="0" applyNumberFormat="1" applyFont="1" applyFill="1" applyBorder="1" applyAlignment="1">
      <alignment horizontal="right" vertical="center" wrapText="1" indent="2"/>
    </xf>
    <xf numFmtId="164" fontId="0" fillId="25" borderId="49" xfId="0" applyNumberFormat="1" applyFont="1" applyFill="1" applyBorder="1" applyAlignment="1">
      <alignment horizontal="right" vertical="center" wrapText="1" indent="2"/>
    </xf>
    <xf numFmtId="0" fontId="4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12" fillId="0" borderId="18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 applyProtection="1">
      <alignment horizontal="right" vertical="center" wrapText="1" indent="1"/>
      <protection/>
    </xf>
    <xf numFmtId="0" fontId="15" fillId="0" borderId="50" xfId="0" applyFont="1" applyFill="1" applyBorder="1" applyAlignment="1" applyProtection="1">
      <alignment horizontal="left" vertical="center" wrapText="1" indent="1"/>
      <protection locked="0"/>
    </xf>
    <xf numFmtId="164" fontId="12" fillId="0" borderId="51" xfId="0" applyNumberFormat="1" applyFont="1" applyFill="1" applyBorder="1" applyAlignment="1" applyProtection="1">
      <alignment horizontal="right" vertical="center" wrapText="1" indent="2"/>
      <protection locked="0"/>
    </xf>
    <xf numFmtId="164" fontId="12" fillId="0" borderId="52" xfId="0" applyNumberFormat="1" applyFont="1" applyFill="1" applyBorder="1" applyAlignment="1" applyProtection="1">
      <alignment horizontal="right" vertical="center" wrapText="1" indent="2"/>
      <protection locked="0"/>
    </xf>
    <xf numFmtId="0" fontId="12" fillId="0" borderId="11" xfId="0" applyFont="1" applyFill="1" applyBorder="1" applyAlignment="1" applyProtection="1">
      <alignment horizontal="right" vertical="center" wrapText="1" indent="1"/>
      <protection/>
    </xf>
    <xf numFmtId="0" fontId="15" fillId="0" borderId="53" xfId="0" applyFont="1" applyFill="1" applyBorder="1" applyAlignment="1" applyProtection="1">
      <alignment horizontal="left" vertical="center" wrapText="1" indent="1"/>
      <protection locked="0"/>
    </xf>
    <xf numFmtId="164" fontId="12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2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12" fillId="0" borderId="11" xfId="0" applyFont="1" applyFill="1" applyBorder="1" applyAlignment="1">
      <alignment horizontal="right" vertical="center" wrapText="1" indent="1"/>
    </xf>
    <xf numFmtId="0" fontId="15" fillId="0" borderId="53" xfId="0" applyFont="1" applyFill="1" applyBorder="1" applyAlignment="1" applyProtection="1">
      <alignment horizontal="left" vertical="center" wrapText="1" indent="8"/>
      <protection locked="0"/>
    </xf>
    <xf numFmtId="0" fontId="12" fillId="0" borderId="54" xfId="0" applyFont="1" applyFill="1" applyBorder="1" applyAlignment="1">
      <alignment horizontal="right" vertical="center" wrapText="1" indent="1"/>
    </xf>
    <xf numFmtId="164" fontId="12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right" vertical="center" indent="1"/>
    </xf>
    <xf numFmtId="3" fontId="12" fillId="0" borderId="59" xfId="0" applyNumberFormat="1" applyFont="1" applyFill="1" applyBorder="1" applyAlignment="1" applyProtection="1">
      <alignment horizontal="right" vertical="center"/>
      <protection locked="0"/>
    </xf>
    <xf numFmtId="0" fontId="12" fillId="0" borderId="11" xfId="0" applyFont="1" applyFill="1" applyBorder="1" applyAlignment="1">
      <alignment horizontal="right" vertical="center" indent="1"/>
    </xf>
    <xf numFmtId="0" fontId="12" fillId="0" borderId="10" xfId="0" applyFont="1" applyFill="1" applyBorder="1" applyAlignment="1" applyProtection="1">
      <alignment horizontal="left" vertical="center" indent="1"/>
      <protection locked="0"/>
    </xf>
    <xf numFmtId="3" fontId="12" fillId="0" borderId="21" xfId="0" applyNumberFormat="1" applyFont="1" applyFill="1" applyBorder="1" applyAlignment="1" applyProtection="1">
      <alignment horizontal="right" vertical="center"/>
      <protection locked="0"/>
    </xf>
    <xf numFmtId="3" fontId="12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12" xfId="0" applyFont="1" applyFill="1" applyBorder="1" applyAlignment="1">
      <alignment horizontal="right" vertical="center" indent="1"/>
    </xf>
    <xf numFmtId="0" fontId="12" fillId="0" borderId="46" xfId="0" applyFont="1" applyFill="1" applyBorder="1" applyAlignment="1" applyProtection="1">
      <alignment horizontal="left" vertical="center" indent="1"/>
      <protection locked="0"/>
    </xf>
    <xf numFmtId="3" fontId="12" fillId="0" borderId="60" xfId="0" applyNumberFormat="1" applyFont="1" applyFill="1" applyBorder="1" applyAlignment="1" applyProtection="1">
      <alignment horizontal="right" vertical="center"/>
      <protection locked="0"/>
    </xf>
    <xf numFmtId="3" fontId="12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vertical="center"/>
    </xf>
    <xf numFmtId="164" fontId="11" fillId="0" borderId="13" xfId="0" applyNumberFormat="1" applyFont="1" applyFill="1" applyBorder="1" applyAlignment="1">
      <alignment vertical="center" wrapText="1"/>
    </xf>
    <xf numFmtId="164" fontId="11" fillId="0" borderId="14" xfId="0" applyNumberFormat="1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right" vertical="center" wrapText="1" indent="1"/>
    </xf>
    <xf numFmtId="0" fontId="11" fillId="0" borderId="13" xfId="0" applyFont="1" applyFill="1" applyBorder="1" applyAlignment="1">
      <alignment vertical="center" wrapText="1"/>
    </xf>
    <xf numFmtId="164" fontId="11" fillId="0" borderId="13" xfId="0" applyNumberFormat="1" applyFont="1" applyFill="1" applyBorder="1" applyAlignment="1">
      <alignment horizontal="right" vertical="center" wrapText="1" indent="2"/>
    </xf>
    <xf numFmtId="164" fontId="11" fillId="0" borderId="14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27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 horizontal="center"/>
      <protection/>
    </xf>
    <xf numFmtId="0" fontId="29" fillId="0" borderId="15" xfId="0" applyFont="1" applyBorder="1" applyAlignment="1" applyProtection="1">
      <alignment horizontal="center" vertical="center" wrapText="1"/>
      <protection/>
    </xf>
    <xf numFmtId="0" fontId="28" fillId="0" borderId="13" xfId="0" applyFont="1" applyBorder="1" applyAlignment="1" applyProtection="1">
      <alignment horizontal="center" vertical="center" wrapText="1"/>
      <protection/>
    </xf>
    <xf numFmtId="0" fontId="28" fillId="0" borderId="14" xfId="0" applyFont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center" vertical="top" wrapText="1"/>
      <protection/>
    </xf>
    <xf numFmtId="0" fontId="28" fillId="0" borderId="11" xfId="0" applyFont="1" applyBorder="1" applyAlignment="1" applyProtection="1">
      <alignment horizontal="center" vertical="top" wrapText="1"/>
      <protection/>
    </xf>
    <xf numFmtId="0" fontId="28" fillId="0" borderId="12" xfId="0" applyFont="1" applyBorder="1" applyAlignment="1" applyProtection="1">
      <alignment horizontal="center" vertical="top" wrapText="1"/>
      <protection/>
    </xf>
    <xf numFmtId="0" fontId="28" fillId="26" borderId="13" xfId="0" applyFont="1" applyFill="1" applyBorder="1" applyAlignment="1" applyProtection="1">
      <alignment horizontal="center" vertical="top" wrapText="1"/>
      <protection/>
    </xf>
    <xf numFmtId="0" fontId="30" fillId="0" borderId="51" xfId="0" applyFont="1" applyBorder="1" applyAlignment="1" applyProtection="1">
      <alignment horizontal="left" vertical="top" wrapText="1"/>
      <protection locked="0"/>
    </xf>
    <xf numFmtId="0" fontId="30" fillId="0" borderId="10" xfId="0" applyFont="1" applyBorder="1" applyAlignment="1" applyProtection="1">
      <alignment horizontal="left" vertical="top" wrapText="1"/>
      <protection locked="0"/>
    </xf>
    <xf numFmtId="0" fontId="30" fillId="0" borderId="46" xfId="0" applyFont="1" applyBorder="1" applyAlignment="1" applyProtection="1">
      <alignment horizontal="left" vertical="top" wrapText="1"/>
      <protection locked="0"/>
    </xf>
    <xf numFmtId="9" fontId="30" fillId="0" borderId="51" xfId="89" applyFont="1" applyBorder="1" applyAlignment="1" applyProtection="1">
      <alignment horizontal="center" vertical="center" wrapText="1"/>
      <protection locked="0"/>
    </xf>
    <xf numFmtId="9" fontId="30" fillId="0" borderId="10" xfId="89" applyFont="1" applyBorder="1" applyAlignment="1" applyProtection="1">
      <alignment horizontal="center" vertical="center" wrapText="1"/>
      <protection locked="0"/>
    </xf>
    <xf numFmtId="9" fontId="30" fillId="0" borderId="46" xfId="89" applyFont="1" applyBorder="1" applyAlignment="1" applyProtection="1">
      <alignment horizontal="center" vertical="center" wrapText="1"/>
      <protection locked="0"/>
    </xf>
    <xf numFmtId="166" fontId="30" fillId="0" borderId="51" xfId="59" applyNumberFormat="1" applyFont="1" applyBorder="1" applyAlignment="1" applyProtection="1">
      <alignment horizontal="center" vertical="center" wrapText="1"/>
      <protection locked="0"/>
    </xf>
    <xf numFmtId="166" fontId="30" fillId="0" borderId="10" xfId="59" applyNumberFormat="1" applyFont="1" applyBorder="1" applyAlignment="1" applyProtection="1">
      <alignment horizontal="center" vertical="center" wrapText="1"/>
      <protection locked="0"/>
    </xf>
    <xf numFmtId="166" fontId="30" fillId="0" borderId="46" xfId="59" applyNumberFormat="1" applyFont="1" applyBorder="1" applyAlignment="1" applyProtection="1">
      <alignment horizontal="center" vertical="center" wrapText="1"/>
      <protection locked="0"/>
    </xf>
    <xf numFmtId="166" fontId="30" fillId="0" borderId="13" xfId="59" applyNumberFormat="1" applyFont="1" applyBorder="1" applyAlignment="1" applyProtection="1">
      <alignment horizontal="center" vertical="center" wrapText="1"/>
      <protection/>
    </xf>
    <xf numFmtId="166" fontId="30" fillId="0" borderId="52" xfId="59" applyNumberFormat="1" applyFont="1" applyBorder="1" applyAlignment="1" applyProtection="1">
      <alignment horizontal="center" vertical="top" wrapText="1"/>
      <protection locked="0"/>
    </xf>
    <xf numFmtId="166" fontId="30" fillId="0" borderId="22" xfId="59" applyNumberFormat="1" applyFont="1" applyBorder="1" applyAlignment="1" applyProtection="1">
      <alignment horizontal="center" vertical="top" wrapText="1"/>
      <protection locked="0"/>
    </xf>
    <xf numFmtId="166" fontId="30" fillId="0" borderId="61" xfId="59" applyNumberFormat="1" applyFont="1" applyBorder="1" applyAlignment="1" applyProtection="1">
      <alignment horizontal="center" vertical="top" wrapText="1"/>
      <protection locked="0"/>
    </xf>
    <xf numFmtId="166" fontId="30" fillId="0" borderId="14" xfId="59" applyNumberFormat="1" applyFont="1" applyBorder="1" applyAlignment="1" applyProtection="1">
      <alignment horizontal="center" vertical="top" wrapText="1"/>
      <protection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 indent="1"/>
      <protection/>
    </xf>
    <xf numFmtId="164" fontId="4" fillId="0" borderId="0" xfId="82" applyNumberFormat="1" applyFont="1" applyFill="1" applyBorder="1" applyAlignment="1" applyProtection="1">
      <alignment horizontal="right" vertical="center" wrapText="1" indent="1"/>
      <protection/>
    </xf>
    <xf numFmtId="0" fontId="16" fillId="0" borderId="13" xfId="0" applyFont="1" applyBorder="1" applyAlignment="1" applyProtection="1">
      <alignment vertical="center" wrapText="1"/>
      <protection/>
    </xf>
    <xf numFmtId="164" fontId="12" fillId="0" borderId="62" xfId="82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6" xfId="0" applyFont="1" applyBorder="1" applyAlignment="1" applyProtection="1">
      <alignment vertical="center" wrapText="1"/>
      <protection/>
    </xf>
    <xf numFmtId="0" fontId="16" fillId="0" borderId="63" xfId="0" applyFont="1" applyBorder="1" applyAlignment="1" applyProtection="1">
      <alignment vertical="center" wrapText="1"/>
      <protection/>
    </xf>
    <xf numFmtId="164" fontId="14" fillId="0" borderId="13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39" xfId="0" applyNumberFormat="1" applyFont="1" applyBorder="1" applyAlignment="1" applyProtection="1">
      <alignment horizontal="right" vertical="center" wrapText="1" indent="1"/>
      <protection/>
    </xf>
    <xf numFmtId="164" fontId="12" fillId="0" borderId="42" xfId="8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82" applyFont="1" applyFill="1" applyBorder="1" applyAlignment="1" applyProtection="1">
      <alignment horizontal="left" vertical="center" wrapText="1" indent="1"/>
      <protection/>
    </xf>
    <xf numFmtId="0" fontId="12" fillId="0" borderId="10" xfId="82" applyFont="1" applyFill="1" applyBorder="1" applyAlignment="1" applyProtection="1">
      <alignment horizontal="left" vertical="center" wrapText="1" indent="1"/>
      <protection/>
    </xf>
    <xf numFmtId="0" fontId="12" fillId="0" borderId="51" xfId="82" applyFont="1" applyFill="1" applyBorder="1" applyAlignment="1" applyProtection="1">
      <alignment horizontal="left" vertical="center" wrapText="1" indent="1"/>
      <protection/>
    </xf>
    <xf numFmtId="0" fontId="12" fillId="0" borderId="38" xfId="82" applyFont="1" applyFill="1" applyBorder="1" applyAlignment="1" applyProtection="1">
      <alignment horizontal="left" vertical="center" wrapText="1" indent="1"/>
      <protection/>
    </xf>
    <xf numFmtId="0" fontId="12" fillId="0" borderId="53" xfId="82" applyFont="1" applyFill="1" applyBorder="1" applyAlignment="1" applyProtection="1">
      <alignment horizontal="left" vertical="center" wrapText="1" indent="1"/>
      <protection/>
    </xf>
    <xf numFmtId="0" fontId="12" fillId="0" borderId="46" xfId="82" applyFont="1" applyFill="1" applyBorder="1" applyAlignment="1" applyProtection="1">
      <alignment horizontal="left" vertical="center" wrapText="1" indent="1"/>
      <protection/>
    </xf>
    <xf numFmtId="49" fontId="12" fillId="0" borderId="45" xfId="82" applyNumberFormat="1" applyFont="1" applyFill="1" applyBorder="1" applyAlignment="1" applyProtection="1">
      <alignment horizontal="left" vertical="center" wrapText="1" indent="1"/>
      <protection/>
    </xf>
    <xf numFmtId="49" fontId="12" fillId="0" borderId="11" xfId="82" applyNumberFormat="1" applyFont="1" applyFill="1" applyBorder="1" applyAlignment="1" applyProtection="1">
      <alignment horizontal="left" vertical="center" wrapText="1" indent="1"/>
      <protection/>
    </xf>
    <xf numFmtId="49" fontId="12" fillId="0" borderId="35" xfId="82" applyNumberFormat="1" applyFont="1" applyFill="1" applyBorder="1" applyAlignment="1" applyProtection="1">
      <alignment horizontal="left" vertical="center" wrapText="1" indent="1"/>
      <protection/>
    </xf>
    <xf numFmtId="49" fontId="12" fillId="0" borderId="12" xfId="82" applyNumberFormat="1" applyFont="1" applyFill="1" applyBorder="1" applyAlignment="1" applyProtection="1">
      <alignment horizontal="left" vertical="center" wrapText="1" indent="1"/>
      <protection/>
    </xf>
    <xf numFmtId="49" fontId="12" fillId="0" borderId="44" xfId="82" applyNumberFormat="1" applyFont="1" applyFill="1" applyBorder="1" applyAlignment="1" applyProtection="1">
      <alignment horizontal="left" vertical="center" wrapText="1" indent="1"/>
      <protection/>
    </xf>
    <xf numFmtId="49" fontId="12" fillId="0" borderId="54" xfId="82" applyNumberFormat="1" applyFont="1" applyFill="1" applyBorder="1" applyAlignment="1" applyProtection="1">
      <alignment horizontal="left" vertical="center" wrapText="1" indent="1"/>
      <protection/>
    </xf>
    <xf numFmtId="0" fontId="12" fillId="0" borderId="0" xfId="82" applyFont="1" applyFill="1" applyBorder="1" applyAlignment="1" applyProtection="1">
      <alignment horizontal="left" vertical="center" wrapText="1" indent="1"/>
      <protection/>
    </xf>
    <xf numFmtId="0" fontId="11" fillId="0" borderId="15" xfId="82" applyFont="1" applyFill="1" applyBorder="1" applyAlignment="1" applyProtection="1">
      <alignment horizontal="left" vertical="center" wrapText="1" indent="1"/>
      <protection/>
    </xf>
    <xf numFmtId="0" fontId="11" fillId="0" borderId="13" xfId="82" applyFont="1" applyFill="1" applyBorder="1" applyAlignment="1" applyProtection="1">
      <alignment horizontal="left" vertical="center" wrapText="1" indent="1"/>
      <protection/>
    </xf>
    <xf numFmtId="0" fontId="11" fillId="0" borderId="55" xfId="82" applyFont="1" applyFill="1" applyBorder="1" applyAlignment="1" applyProtection="1">
      <alignment horizontal="left" vertical="center" wrapText="1" indent="1"/>
      <protection/>
    </xf>
    <xf numFmtId="0" fontId="11" fillId="0" borderId="13" xfId="82" applyFont="1" applyFill="1" applyBorder="1" applyAlignment="1" applyProtection="1">
      <alignment vertical="center" wrapText="1"/>
      <protection/>
    </xf>
    <xf numFmtId="0" fontId="11" fillId="0" borderId="56" xfId="82" applyFont="1" applyFill="1" applyBorder="1" applyAlignment="1" applyProtection="1">
      <alignment vertical="center" wrapText="1"/>
      <protection/>
    </xf>
    <xf numFmtId="0" fontId="11" fillId="0" borderId="15" xfId="82" applyFont="1" applyFill="1" applyBorder="1" applyAlignment="1" applyProtection="1">
      <alignment horizontal="center" vertical="center" wrapText="1"/>
      <protection/>
    </xf>
    <xf numFmtId="0" fontId="11" fillId="0" borderId="13" xfId="82" applyFont="1" applyFill="1" applyBorder="1" applyAlignment="1" applyProtection="1">
      <alignment horizontal="center" vertical="center" wrapText="1"/>
      <protection/>
    </xf>
    <xf numFmtId="0" fontId="11" fillId="0" borderId="14" xfId="82" applyFont="1" applyFill="1" applyBorder="1" applyAlignment="1" applyProtection="1">
      <alignment horizontal="center" vertical="center" wrapText="1"/>
      <protection/>
    </xf>
    <xf numFmtId="0" fontId="11" fillId="0" borderId="13" xfId="82" applyFont="1" applyFill="1" applyBorder="1" applyAlignment="1" applyProtection="1">
      <alignment horizontal="left" vertical="center" wrapText="1" indent="1"/>
      <protection/>
    </xf>
    <xf numFmtId="0" fontId="2" fillId="0" borderId="17" xfId="0" applyFont="1" applyFill="1" applyBorder="1" applyAlignment="1" applyProtection="1">
      <alignment horizontal="right"/>
      <protection/>
    </xf>
    <xf numFmtId="164" fontId="19" fillId="0" borderId="17" xfId="82" applyNumberFormat="1" applyFont="1" applyFill="1" applyBorder="1" applyAlignment="1" applyProtection="1">
      <alignment horizontal="left" vertical="center"/>
      <protection/>
    </xf>
    <xf numFmtId="0" fontId="12" fillId="0" borderId="10" xfId="82" applyFont="1" applyFill="1" applyBorder="1" applyAlignment="1" applyProtection="1">
      <alignment horizontal="left" indent="6"/>
      <protection/>
    </xf>
    <xf numFmtId="0" fontId="12" fillId="0" borderId="10" xfId="82" applyFont="1" applyFill="1" applyBorder="1" applyAlignment="1" applyProtection="1">
      <alignment horizontal="left" vertical="center" wrapText="1" indent="6"/>
      <protection/>
    </xf>
    <xf numFmtId="0" fontId="12" fillId="0" borderId="46" xfId="82" applyFont="1" applyFill="1" applyBorder="1" applyAlignment="1" applyProtection="1">
      <alignment horizontal="left" vertical="center" wrapText="1" indent="6"/>
      <protection/>
    </xf>
    <xf numFmtId="0" fontId="12" fillId="0" borderId="18" xfId="82" applyFont="1" applyFill="1" applyBorder="1" applyAlignment="1" applyProtection="1">
      <alignment horizontal="left" vertical="center" wrapText="1" indent="6"/>
      <protection/>
    </xf>
    <xf numFmtId="164" fontId="11" fillId="0" borderId="39" xfId="82" applyNumberFormat="1" applyFont="1" applyFill="1" applyBorder="1" applyAlignment="1" applyProtection="1">
      <alignment horizontal="right" vertical="center" wrapText="1" indent="1"/>
      <protection/>
    </xf>
    <xf numFmtId="164" fontId="12" fillId="0" borderId="64" xfId="8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5" xfId="8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8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4" xfId="8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8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5" xfId="8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3" xfId="0" applyFont="1" applyBorder="1" applyAlignment="1" applyProtection="1">
      <alignment horizontal="left" vertical="center" wrapText="1" indent="1"/>
      <protection/>
    </xf>
    <xf numFmtId="0" fontId="15" fillId="0" borderId="10" xfId="0" applyFont="1" applyBorder="1" applyAlignment="1" applyProtection="1">
      <alignment horizontal="left" vertical="center" wrapText="1" indent="1"/>
      <protection/>
    </xf>
    <xf numFmtId="0" fontId="15" fillId="0" borderId="46" xfId="0" applyFont="1" applyBorder="1" applyAlignment="1" applyProtection="1">
      <alignment horizontal="left" vertical="center" wrapText="1" indent="1"/>
      <protection/>
    </xf>
    <xf numFmtId="0" fontId="16" fillId="0" borderId="67" xfId="0" applyFont="1" applyBorder="1" applyAlignment="1" applyProtection="1">
      <alignment horizontal="left" vertical="center" wrapText="1" indent="1"/>
      <protection/>
    </xf>
    <xf numFmtId="164" fontId="11" fillId="0" borderId="14" xfId="82" applyNumberFormat="1" applyFont="1" applyFill="1" applyBorder="1" applyAlignment="1" applyProtection="1">
      <alignment horizontal="right" vertical="center" wrapText="1" indent="1"/>
      <protection/>
    </xf>
    <xf numFmtId="0" fontId="2" fillId="0" borderId="17" xfId="0" applyFont="1" applyFill="1" applyBorder="1" applyAlignment="1" applyProtection="1">
      <alignment horizontal="right" vertical="center"/>
      <protection/>
    </xf>
    <xf numFmtId="0" fontId="14" fillId="0" borderId="63" xfId="0" applyFont="1" applyBorder="1" applyAlignment="1" applyProtection="1">
      <alignment horizontal="left" vertical="center" wrapText="1" indent="1"/>
      <protection/>
    </xf>
    <xf numFmtId="0" fontId="6" fillId="0" borderId="0" xfId="82" applyFont="1" applyFill="1" applyProtection="1">
      <alignment/>
      <protection/>
    </xf>
    <xf numFmtId="0" fontId="6" fillId="0" borderId="0" xfId="82" applyFont="1" applyFill="1" applyAlignment="1" applyProtection="1">
      <alignment horizontal="right" vertical="center" indent="1"/>
      <protection/>
    </xf>
    <xf numFmtId="164" fontId="11" fillId="0" borderId="56" xfId="82" applyNumberFormat="1" applyFont="1" applyFill="1" applyBorder="1" applyAlignment="1" applyProtection="1">
      <alignment horizontal="right" vertical="center" wrapText="1" indent="1"/>
      <protection/>
    </xf>
    <xf numFmtId="164" fontId="11" fillId="0" borderId="13" xfId="82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8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1" xfId="8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6" xfId="8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8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6" xfId="8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82" applyNumberFormat="1" applyFont="1" applyFill="1" applyBorder="1" applyAlignment="1" applyProtection="1">
      <alignment horizontal="right" vertical="center" wrapText="1" indent="1"/>
      <protection/>
    </xf>
    <xf numFmtId="0" fontId="12" fillId="0" borderId="51" xfId="82" applyFont="1" applyFill="1" applyBorder="1" applyAlignment="1" applyProtection="1">
      <alignment horizontal="left" vertical="center" wrapText="1" indent="6"/>
      <protection/>
    </xf>
    <xf numFmtId="0" fontId="6" fillId="0" borderId="0" xfId="82" applyFill="1" applyProtection="1">
      <alignment/>
      <protection/>
    </xf>
    <xf numFmtId="0" fontId="12" fillId="0" borderId="0" xfId="82" applyFont="1" applyFill="1" applyProtection="1">
      <alignment/>
      <protection/>
    </xf>
    <xf numFmtId="0" fontId="0" fillId="0" borderId="0" xfId="82" applyFont="1" applyFill="1" applyProtection="1">
      <alignment/>
      <protection/>
    </xf>
    <xf numFmtId="0" fontId="15" fillId="0" borderId="51" xfId="0" applyFont="1" applyBorder="1" applyAlignment="1" applyProtection="1">
      <alignment horizontal="left" wrapText="1" indent="1"/>
      <protection/>
    </xf>
    <xf numFmtId="0" fontId="15" fillId="0" borderId="10" xfId="0" applyFont="1" applyBorder="1" applyAlignment="1" applyProtection="1">
      <alignment horizontal="left" wrapText="1" indent="1"/>
      <protection/>
    </xf>
    <xf numFmtId="0" fontId="15" fillId="0" borderId="46" xfId="0" applyFont="1" applyBorder="1" applyAlignment="1" applyProtection="1">
      <alignment horizontal="left" wrapText="1" indent="1"/>
      <protection/>
    </xf>
    <xf numFmtId="0" fontId="15" fillId="0" borderId="35" xfId="0" applyFont="1" applyBorder="1" applyAlignment="1" applyProtection="1">
      <alignment wrapText="1"/>
      <protection/>
    </xf>
    <xf numFmtId="0" fontId="15" fillId="0" borderId="11" xfId="0" applyFont="1" applyBorder="1" applyAlignment="1" applyProtection="1">
      <alignment wrapText="1"/>
      <protection/>
    </xf>
    <xf numFmtId="0" fontId="6" fillId="0" borderId="0" xfId="82" applyFill="1" applyAlignment="1" applyProtection="1">
      <alignment/>
      <protection/>
    </xf>
    <xf numFmtId="0" fontId="3" fillId="0" borderId="0" xfId="82" applyFont="1" applyFill="1" applyProtection="1">
      <alignment/>
      <protection/>
    </xf>
    <xf numFmtId="164" fontId="11" fillId="0" borderId="39" xfId="82" applyNumberFormat="1" applyFont="1" applyFill="1" applyBorder="1" applyAlignment="1" applyProtection="1">
      <alignment horizontal="right" vertical="center" wrapText="1" indent="1"/>
      <protection/>
    </xf>
    <xf numFmtId="164" fontId="12" fillId="0" borderId="65" xfId="82" applyNumberFormat="1" applyFont="1" applyFill="1" applyBorder="1" applyAlignment="1" applyProtection="1">
      <alignment horizontal="right" vertical="center" wrapText="1" indent="1"/>
      <protection/>
    </xf>
    <xf numFmtId="164" fontId="12" fillId="0" borderId="51" xfId="82" applyNumberFormat="1" applyFont="1" applyFill="1" applyBorder="1" applyAlignment="1" applyProtection="1">
      <alignment horizontal="right" vertical="center" wrapText="1" indent="1"/>
      <protection/>
    </xf>
    <xf numFmtId="0" fontId="11" fillId="0" borderId="39" xfId="82" applyFont="1" applyFill="1" applyBorder="1" applyAlignment="1" applyProtection="1">
      <alignment horizontal="center" vertical="center" wrapText="1"/>
      <protection/>
    </xf>
    <xf numFmtId="164" fontId="12" fillId="0" borderId="51" xfId="8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5" fillId="0" borderId="12" xfId="0" applyFont="1" applyBorder="1" applyAlignment="1" applyProtection="1">
      <alignment vertical="center" wrapText="1"/>
      <protection/>
    </xf>
    <xf numFmtId="0" fontId="16" fillId="0" borderId="67" xfId="0" applyFont="1" applyBorder="1" applyAlignment="1" applyProtection="1">
      <alignment vertical="center" wrapText="1"/>
      <protection/>
    </xf>
    <xf numFmtId="164" fontId="11" fillId="0" borderId="13" xfId="8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9" xfId="82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82" applyFill="1" applyAlignment="1" applyProtection="1">
      <alignment horizontal="left" vertical="center" indent="1"/>
      <protection/>
    </xf>
    <xf numFmtId="164" fontId="4" fillId="0" borderId="49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0" xfId="0" applyNumberForma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8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9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14" xfId="0" applyNumberFormat="1" applyFont="1" applyFill="1" applyBorder="1" applyAlignment="1" applyProtection="1">
      <alignment horizontal="center" vertical="center" wrapText="1"/>
      <protection/>
    </xf>
    <xf numFmtId="164" fontId="11" fillId="0" borderId="67" xfId="0" applyNumberFormat="1" applyFont="1" applyFill="1" applyBorder="1" applyAlignment="1" applyProtection="1">
      <alignment horizontal="center" vertical="center" wrapText="1"/>
      <protection/>
    </xf>
    <xf numFmtId="164" fontId="11" fillId="0" borderId="63" xfId="0" applyNumberFormat="1" applyFont="1" applyFill="1" applyBorder="1" applyAlignment="1" applyProtection="1">
      <alignment horizontal="center" vertical="center" wrapText="1"/>
      <protection/>
    </xf>
    <xf numFmtId="164" fontId="11" fillId="0" borderId="7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64" fontId="4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11" fillId="0" borderId="23" xfId="0" applyNumberFormat="1" applyFont="1" applyFill="1" applyBorder="1" applyAlignment="1" applyProtection="1">
      <alignment horizontal="center" vertical="center" wrapText="1"/>
      <protection/>
    </xf>
    <xf numFmtId="164" fontId="11" fillId="0" borderId="15" xfId="0" applyNumberFormat="1" applyFont="1" applyFill="1" applyBorder="1" applyAlignment="1" applyProtection="1">
      <alignment horizontal="center" vertical="center" wrapText="1"/>
      <protection/>
    </xf>
    <xf numFmtId="164" fontId="11" fillId="0" borderId="13" xfId="0" applyNumberFormat="1" applyFont="1" applyFill="1" applyBorder="1" applyAlignment="1" applyProtection="1">
      <alignment horizontal="center" vertical="center" wrapText="1"/>
      <protection/>
    </xf>
    <xf numFmtId="164" fontId="11" fillId="0" borderId="14" xfId="0" applyNumberFormat="1" applyFont="1" applyFill="1" applyBorder="1" applyAlignment="1" applyProtection="1">
      <alignment horizontal="center" vertical="center" wrapText="1"/>
      <protection/>
    </xf>
    <xf numFmtId="164" fontId="0" fillId="0" borderId="69" xfId="0" applyNumberFormat="1" applyFill="1" applyBorder="1" applyAlignment="1" applyProtection="1">
      <alignment horizontal="left" vertical="center" wrapText="1" indent="1"/>
      <protection/>
    </xf>
    <xf numFmtId="164" fontId="12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3" fontId="10" fillId="0" borderId="0" xfId="0" applyNumberFormat="1" applyFont="1" applyFill="1" applyAlignment="1" applyProtection="1">
      <alignment horizontal="right" indent="1"/>
      <protection/>
    </xf>
    <xf numFmtId="0" fontId="10" fillId="0" borderId="0" xfId="0" applyFont="1" applyFill="1" applyAlignment="1" applyProtection="1">
      <alignment horizontal="right" indent="1"/>
      <protection/>
    </xf>
    <xf numFmtId="3" fontId="4" fillId="0" borderId="0" xfId="0" applyNumberFormat="1" applyFont="1" applyFill="1" applyAlignment="1" applyProtection="1">
      <alignment horizontal="right" indent="1"/>
      <protection/>
    </xf>
    <xf numFmtId="0" fontId="18" fillId="0" borderId="0" xfId="0" applyFont="1" applyFill="1" applyAlignment="1" applyProtection="1">
      <alignment/>
      <protection/>
    </xf>
    <xf numFmtId="164" fontId="11" fillId="0" borderId="33" xfId="0" applyNumberFormat="1" applyFont="1" applyFill="1" applyBorder="1" applyAlignment="1" applyProtection="1">
      <alignment horizontal="center" vertical="center" wrapText="1"/>
      <protection/>
    </xf>
    <xf numFmtId="164" fontId="11" fillId="0" borderId="48" xfId="0" applyNumberFormat="1" applyFont="1" applyFill="1" applyBorder="1" applyAlignment="1" applyProtection="1">
      <alignment horizontal="center" vertical="center" wrapText="1"/>
      <protection/>
    </xf>
    <xf numFmtId="164" fontId="11" fillId="0" borderId="6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textRotation="180" wrapText="1"/>
      <protection locked="0"/>
    </xf>
    <xf numFmtId="49" fontId="6" fillId="0" borderId="0" xfId="82" applyNumberFormat="1" applyFill="1" applyProtection="1">
      <alignment/>
      <protection/>
    </xf>
    <xf numFmtId="49" fontId="12" fillId="0" borderId="0" xfId="82" applyNumberFormat="1" applyFont="1" applyFill="1" applyProtection="1">
      <alignment/>
      <protection/>
    </xf>
    <xf numFmtId="49" fontId="0" fillId="0" borderId="0" xfId="82" applyNumberFormat="1" applyFont="1" applyFill="1" applyProtection="1">
      <alignment/>
      <protection/>
    </xf>
    <xf numFmtId="49" fontId="6" fillId="0" borderId="0" xfId="82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49" fontId="11" fillId="0" borderId="0" xfId="0" applyNumberFormat="1" applyFont="1" applyFill="1" applyAlignment="1" applyProtection="1">
      <alignment horizontal="center" vertical="center" wrapText="1"/>
      <protection/>
    </xf>
    <xf numFmtId="10" fontId="11" fillId="0" borderId="39" xfId="82" applyNumberFormat="1" applyFont="1" applyFill="1" applyBorder="1" applyAlignment="1" applyProtection="1">
      <alignment horizontal="right" vertical="center" wrapText="1" indent="1"/>
      <protection/>
    </xf>
    <xf numFmtId="10" fontId="11" fillId="0" borderId="71" xfId="82" applyNumberFormat="1" applyFont="1" applyFill="1" applyBorder="1" applyAlignment="1" applyProtection="1">
      <alignment horizontal="right" vertical="center" wrapText="1" indent="1"/>
      <protection/>
    </xf>
    <xf numFmtId="0" fontId="49" fillId="0" borderId="10" xfId="82" applyFont="1" applyFill="1" applyBorder="1" applyAlignment="1" applyProtection="1">
      <alignment horizontal="left" vertical="center" wrapText="1" indent="6"/>
      <protection/>
    </xf>
    <xf numFmtId="0" fontId="52" fillId="0" borderId="0" xfId="81">
      <alignment/>
      <protection/>
    </xf>
    <xf numFmtId="164" fontId="14" fillId="0" borderId="48" xfId="0" applyNumberFormat="1" applyFont="1" applyBorder="1" applyAlignment="1" applyProtection="1" quotePrefix="1">
      <alignment horizontal="right" vertical="center" wrapText="1" indent="1"/>
      <protection/>
    </xf>
    <xf numFmtId="10" fontId="11" fillId="0" borderId="23" xfId="82" applyNumberFormat="1" applyFont="1" applyFill="1" applyBorder="1" applyAlignment="1" applyProtection="1">
      <alignment horizontal="right" vertical="center" wrapText="1" indent="1"/>
      <protection/>
    </xf>
    <xf numFmtId="164" fontId="11" fillId="0" borderId="48" xfId="82" applyNumberFormat="1" applyFont="1" applyFill="1" applyBorder="1" applyAlignment="1" applyProtection="1">
      <alignment horizontal="right" vertical="center" wrapText="1" indent="1"/>
      <protection/>
    </xf>
    <xf numFmtId="0" fontId="6" fillId="0" borderId="27" xfId="82" applyFill="1" applyBorder="1" applyAlignment="1" applyProtection="1">
      <alignment/>
      <protection/>
    </xf>
    <xf numFmtId="0" fontId="4" fillId="0" borderId="37" xfId="82" applyFont="1" applyFill="1" applyBorder="1" applyAlignment="1" applyProtection="1">
      <alignment horizontal="center" vertical="center" wrapText="1"/>
      <protection/>
    </xf>
    <xf numFmtId="164" fontId="11" fillId="0" borderId="48" xfId="82" applyNumberFormat="1" applyFont="1" applyFill="1" applyBorder="1" applyAlignment="1" applyProtection="1">
      <alignment horizontal="right" vertical="center" wrapText="1" indent="1"/>
      <protection/>
    </xf>
    <xf numFmtId="164" fontId="12" fillId="0" borderId="72" xfId="82" applyNumberFormat="1" applyFont="1" applyFill="1" applyBorder="1" applyAlignment="1" applyProtection="1">
      <alignment horizontal="right" vertical="center" wrapText="1" indent="1"/>
      <protection/>
    </xf>
    <xf numFmtId="164" fontId="11" fillId="0" borderId="57" xfId="82" applyNumberFormat="1" applyFont="1" applyFill="1" applyBorder="1" applyAlignment="1" applyProtection="1">
      <alignment horizontal="right" vertical="center" wrapText="1" indent="1"/>
      <protection/>
    </xf>
    <xf numFmtId="164" fontId="1" fillId="0" borderId="13" xfId="0" applyNumberFormat="1" applyFont="1" applyFill="1" applyBorder="1" applyAlignment="1" applyProtection="1">
      <alignment horizontal="center" vertical="center" wrapText="1"/>
      <protection/>
    </xf>
    <xf numFmtId="164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78" applyFont="1" applyFill="1" applyBorder="1" applyAlignment="1">
      <alignment vertical="center"/>
      <protection/>
    </xf>
    <xf numFmtId="3" fontId="53" fillId="0" borderId="0" xfId="80" applyNumberFormat="1" applyFont="1" applyFill="1" applyBorder="1" applyAlignment="1">
      <alignment vertical="center" wrapText="1"/>
      <protection/>
    </xf>
    <xf numFmtId="164" fontId="18" fillId="4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46" xfId="0" applyFont="1" applyBorder="1" applyAlignment="1" applyProtection="1">
      <alignment horizontal="left" wrapText="1" indent="1"/>
      <protection/>
    </xf>
    <xf numFmtId="0" fontId="14" fillId="0" borderId="13" xfId="0" applyFont="1" applyBorder="1" applyAlignment="1" applyProtection="1">
      <alignment horizontal="left" vertical="center" wrapText="1" indent="1"/>
      <protection/>
    </xf>
    <xf numFmtId="164" fontId="14" fillId="0" borderId="14" xfId="0" applyNumberFormat="1" applyFont="1" applyBorder="1" applyAlignment="1" applyProtection="1" quotePrefix="1">
      <alignment horizontal="right" vertical="center" wrapText="1" indent="1"/>
      <protection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2" fillId="0" borderId="0" xfId="81" applyAlignment="1">
      <alignment horizontal="center"/>
      <protection/>
    </xf>
    <xf numFmtId="0" fontId="52" fillId="0" borderId="0" xfId="81" applyAlignment="1">
      <alignment vertical="center"/>
      <protection/>
    </xf>
    <xf numFmtId="0" fontId="56" fillId="0" borderId="10" xfId="81" applyFont="1" applyBorder="1" applyAlignment="1">
      <alignment horizontal="center" vertical="center" wrapText="1"/>
      <protection/>
    </xf>
    <xf numFmtId="0" fontId="56" fillId="0" borderId="10" xfId="81" applyFont="1" applyBorder="1" applyAlignment="1">
      <alignment horizontal="left" vertical="center" wrapText="1"/>
      <protection/>
    </xf>
    <xf numFmtId="3" fontId="56" fillId="0" borderId="10" xfId="81" applyNumberFormat="1" applyFont="1" applyBorder="1" applyAlignment="1">
      <alignment horizontal="center" vertical="center" wrapText="1"/>
      <protection/>
    </xf>
    <xf numFmtId="0" fontId="57" fillId="0" borderId="10" xfId="81" applyFont="1" applyBorder="1" applyAlignment="1">
      <alignment horizontal="center" vertical="center" wrapText="1"/>
      <protection/>
    </xf>
    <xf numFmtId="0" fontId="57" fillId="0" borderId="10" xfId="81" applyFont="1" applyBorder="1" applyAlignment="1">
      <alignment horizontal="left" vertical="center" wrapText="1"/>
      <protection/>
    </xf>
    <xf numFmtId="3" fontId="57" fillId="0" borderId="10" xfId="81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54" fillId="0" borderId="0" xfId="79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24" fillId="2" borderId="33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top" wrapText="1"/>
    </xf>
    <xf numFmtId="0" fontId="57" fillId="0" borderId="51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3" fontId="57" fillId="0" borderId="51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3" fontId="57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29" fillId="0" borderId="51" xfId="78" applyFont="1" applyBorder="1" applyAlignment="1">
      <alignment horizontal="center" vertical="center" wrapText="1"/>
      <protection/>
    </xf>
    <xf numFmtId="0" fontId="29" fillId="0" borderId="72" xfId="78" applyFont="1" applyBorder="1" applyAlignment="1">
      <alignment horizontal="center" vertical="center" wrapText="1"/>
      <protection/>
    </xf>
    <xf numFmtId="0" fontId="58" fillId="0" borderId="10" xfId="78" applyFont="1" applyBorder="1" applyAlignment="1">
      <alignment horizontal="center" vertical="center"/>
      <protection/>
    </xf>
    <xf numFmtId="0" fontId="58" fillId="0" borderId="21" xfId="78" applyFont="1" applyBorder="1" applyAlignment="1">
      <alignment horizontal="center" vertical="center" wrapText="1"/>
      <protection/>
    </xf>
    <xf numFmtId="0" fontId="58" fillId="0" borderId="21" xfId="78" applyFont="1" applyBorder="1" applyAlignment="1">
      <alignment vertical="center" wrapText="1"/>
      <protection/>
    </xf>
    <xf numFmtId="49" fontId="58" fillId="0" borderId="10" xfId="78" applyNumberFormat="1" applyFont="1" applyBorder="1" applyAlignment="1">
      <alignment horizontal="center" vertical="center"/>
      <protection/>
    </xf>
    <xf numFmtId="0" fontId="58" fillId="0" borderId="21" xfId="79" applyFont="1" applyFill="1" applyBorder="1" applyAlignment="1">
      <alignment vertical="center"/>
      <protection/>
    </xf>
    <xf numFmtId="49" fontId="29" fillId="0" borderId="10" xfId="78" applyNumberFormat="1" applyFont="1" applyBorder="1" applyAlignment="1">
      <alignment horizontal="center" vertical="center"/>
      <protection/>
    </xf>
    <xf numFmtId="0" fontId="29" fillId="0" borderId="21" xfId="78" applyFont="1" applyBorder="1" applyAlignment="1">
      <alignment vertical="center" wrapText="1"/>
      <protection/>
    </xf>
    <xf numFmtId="0" fontId="58" fillId="0" borderId="21" xfId="79" applyFont="1" applyFill="1" applyBorder="1" applyAlignment="1">
      <alignment vertical="center" wrapText="1"/>
      <protection/>
    </xf>
    <xf numFmtId="0" fontId="29" fillId="0" borderId="21" xfId="79" applyFont="1" applyFill="1" applyBorder="1" applyAlignment="1">
      <alignment vertical="center" wrapText="1"/>
      <protection/>
    </xf>
    <xf numFmtId="0" fontId="57" fillId="0" borderId="10" xfId="78" applyFont="1" applyBorder="1" applyAlignment="1">
      <alignment horizontal="center" vertical="center"/>
      <protection/>
    </xf>
    <xf numFmtId="0" fontId="56" fillId="0" borderId="10" xfId="78" applyFont="1" applyBorder="1" applyAlignment="1">
      <alignment horizontal="center" vertical="center"/>
      <protection/>
    </xf>
    <xf numFmtId="0" fontId="58" fillId="0" borderId="10" xfId="78" applyFont="1" applyFill="1" applyBorder="1" applyAlignment="1">
      <alignment horizontal="center" vertical="center"/>
      <protection/>
    </xf>
    <xf numFmtId="0" fontId="29" fillId="0" borderId="10" xfId="78" applyFont="1" applyFill="1" applyBorder="1" applyAlignment="1">
      <alignment horizontal="center" vertical="center"/>
      <protection/>
    </xf>
    <xf numFmtId="0" fontId="29" fillId="0" borderId="21" xfId="78" applyFont="1" applyFill="1" applyBorder="1" applyAlignment="1">
      <alignment vertical="center" wrapText="1"/>
      <protection/>
    </xf>
    <xf numFmtId="0" fontId="58" fillId="0" borderId="21" xfId="78" applyFont="1" applyFill="1" applyBorder="1" applyAlignment="1">
      <alignment vertical="center" wrapText="1"/>
      <protection/>
    </xf>
    <xf numFmtId="0" fontId="58" fillId="0" borderId="21" xfId="78" applyFont="1" applyFill="1" applyBorder="1" applyAlignment="1" quotePrefix="1">
      <alignment vertical="center" wrapText="1"/>
      <protection/>
    </xf>
    <xf numFmtId="0" fontId="56" fillId="2" borderId="23" xfId="0" applyFont="1" applyFill="1" applyBorder="1" applyAlignment="1">
      <alignment horizontal="center" vertical="top" wrapText="1"/>
    </xf>
    <xf numFmtId="0" fontId="56" fillId="2" borderId="24" xfId="0" applyFont="1" applyFill="1" applyBorder="1" applyAlignment="1">
      <alignment horizontal="center" vertical="top" wrapText="1"/>
    </xf>
    <xf numFmtId="0" fontId="24" fillId="4" borderId="10" xfId="8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3" fontId="56" fillId="9" borderId="10" xfId="80" applyNumberFormat="1" applyFont="1" applyFill="1" applyBorder="1" applyAlignment="1">
      <alignment horizontal="center" vertical="center" wrapText="1"/>
      <protection/>
    </xf>
    <xf numFmtId="0" fontId="56" fillId="0" borderId="0" xfId="0" applyFont="1" applyBorder="1" applyAlignment="1">
      <alignment horizontal="center" vertical="center"/>
    </xf>
    <xf numFmtId="0" fontId="56" fillId="2" borderId="33" xfId="0" applyFont="1" applyFill="1" applyBorder="1" applyAlignment="1">
      <alignment horizontal="center" vertical="center" wrapText="1"/>
    </xf>
    <xf numFmtId="0" fontId="56" fillId="2" borderId="27" xfId="0" applyFont="1" applyFill="1" applyBorder="1" applyAlignment="1">
      <alignment horizontal="center" vertical="center" wrapText="1"/>
    </xf>
    <xf numFmtId="0" fontId="56" fillId="2" borderId="71" xfId="0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3" fontId="51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1" fillId="4" borderId="10" xfId="0" applyFont="1" applyFill="1" applyBorder="1" applyAlignment="1">
      <alignment horizontal="center" vertical="center"/>
    </xf>
    <xf numFmtId="0" fontId="6" fillId="0" borderId="27" xfId="82" applyFill="1" applyBorder="1" applyProtection="1">
      <alignment/>
      <protection/>
    </xf>
    <xf numFmtId="164" fontId="11" fillId="0" borderId="14" xfId="82" applyNumberFormat="1" applyFont="1" applyFill="1" applyBorder="1" applyAlignment="1" applyProtection="1">
      <alignment horizontal="right" vertical="center" wrapText="1" indent="1"/>
      <protection/>
    </xf>
    <xf numFmtId="164" fontId="11" fillId="0" borderId="49" xfId="82" applyNumberFormat="1" applyFont="1" applyFill="1" applyBorder="1" applyAlignment="1" applyProtection="1">
      <alignment horizontal="righ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164" fontId="1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ont="1" applyFill="1" applyAlignment="1" applyProtection="1">
      <alignment horizontal="centerContinuous" vertical="center"/>
      <protection/>
    </xf>
    <xf numFmtId="49" fontId="0" fillId="0" borderId="0" xfId="0" applyNumberFormat="1" applyFont="1" applyFill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horizontal="center" vertical="center" wrapText="1"/>
      <protection/>
    </xf>
    <xf numFmtId="164" fontId="1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1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1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5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ont="1" applyFill="1" applyAlignment="1" applyProtection="1">
      <alignment horizontal="center" vertical="center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164" fontId="1" fillId="0" borderId="39" xfId="0" applyNumberFormat="1" applyFont="1" applyFill="1" applyBorder="1" applyAlignment="1" applyProtection="1">
      <alignment horizontal="center" vertical="center" wrapText="1"/>
      <protection/>
    </xf>
    <xf numFmtId="164" fontId="1" fillId="0" borderId="15" xfId="0" applyNumberFormat="1" applyFont="1" applyFill="1" applyBorder="1" applyAlignment="1" applyProtection="1">
      <alignment horizontal="left" vertical="center" wrapText="1"/>
      <protection/>
    </xf>
    <xf numFmtId="164" fontId="1" fillId="0" borderId="14" xfId="0" applyNumberFormat="1" applyFont="1" applyFill="1" applyBorder="1" applyAlignment="1" applyProtection="1">
      <alignment horizontal="center" vertical="center" wrapText="1"/>
      <protection/>
    </xf>
    <xf numFmtId="164" fontId="0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5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52" xfId="0" applyNumberFormat="1" applyFont="1" applyFill="1" applyBorder="1" applyAlignment="1" applyProtection="1">
      <alignment horizontal="center" vertical="center" wrapText="1"/>
      <protection/>
    </xf>
    <xf numFmtId="164" fontId="1" fillId="0" borderId="33" xfId="0" applyNumberFormat="1" applyFont="1" applyFill="1" applyBorder="1" applyAlignment="1" applyProtection="1">
      <alignment horizontal="center" vertical="center" wrapText="1"/>
      <protection/>
    </xf>
    <xf numFmtId="164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left" vertical="center" indent="1"/>
      <protection locked="0"/>
    </xf>
    <xf numFmtId="0" fontId="12" fillId="0" borderId="51" xfId="0" applyFont="1" applyBorder="1" applyAlignment="1" applyProtection="1">
      <alignment horizontal="left" vertical="center" indent="1"/>
      <protection locked="0"/>
    </xf>
    <xf numFmtId="0" fontId="12" fillId="0" borderId="56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Alignment="1">
      <alignment textRotation="180"/>
    </xf>
    <xf numFmtId="3" fontId="0" fillId="0" borderId="0" xfId="0" applyNumberFormat="1" applyAlignment="1">
      <alignment horizontal="center"/>
    </xf>
    <xf numFmtId="41" fontId="58" fillId="0" borderId="21" xfId="78" applyNumberFormat="1" applyFont="1" applyBorder="1" applyAlignment="1">
      <alignment horizontal="center" vertical="center" wrapText="1"/>
      <protection/>
    </xf>
    <xf numFmtId="41" fontId="56" fillId="9" borderId="10" xfId="80" applyNumberFormat="1" applyFont="1" applyFill="1" applyBorder="1" applyAlignment="1">
      <alignment horizontal="center" vertical="center" wrapText="1"/>
      <protection/>
    </xf>
    <xf numFmtId="41" fontId="58" fillId="14" borderId="10" xfId="79" applyNumberFormat="1" applyFont="1" applyFill="1" applyBorder="1" applyAlignment="1">
      <alignment horizontal="center" vertical="center"/>
      <protection/>
    </xf>
    <xf numFmtId="41" fontId="57" fillId="9" borderId="21" xfId="80" applyNumberFormat="1" applyFont="1" applyFill="1" applyBorder="1" applyAlignment="1">
      <alignment horizontal="center" vertical="center" wrapText="1"/>
      <protection/>
    </xf>
    <xf numFmtId="41" fontId="57" fillId="9" borderId="10" xfId="80" applyNumberFormat="1" applyFont="1" applyFill="1" applyBorder="1" applyAlignment="1">
      <alignment horizontal="center" vertical="center" wrapText="1"/>
      <protection/>
    </xf>
    <xf numFmtId="0" fontId="29" fillId="0" borderId="46" xfId="78" applyFont="1" applyFill="1" applyBorder="1" applyAlignment="1">
      <alignment horizontal="center" vertical="center"/>
      <protection/>
    </xf>
    <xf numFmtId="0" fontId="29" fillId="0" borderId="60" xfId="78" applyFont="1" applyBorder="1" applyAlignment="1">
      <alignment vertical="center" wrapText="1"/>
      <protection/>
    </xf>
    <xf numFmtId="41" fontId="57" fillId="9" borderId="60" xfId="80" applyNumberFormat="1" applyFont="1" applyFill="1" applyBorder="1" applyAlignment="1">
      <alignment horizontal="center" vertical="center" wrapText="1"/>
      <protection/>
    </xf>
    <xf numFmtId="41" fontId="56" fillId="9" borderId="46" xfId="80" applyNumberFormat="1" applyFont="1" applyFill="1" applyBorder="1" applyAlignment="1">
      <alignment horizontal="center" vertical="center" wrapText="1"/>
      <protection/>
    </xf>
    <xf numFmtId="0" fontId="58" fillId="0" borderId="51" xfId="78" applyFont="1" applyFill="1" applyBorder="1" applyAlignment="1">
      <alignment horizontal="center" vertical="center"/>
      <protection/>
    </xf>
    <xf numFmtId="0" fontId="58" fillId="0" borderId="72" xfId="79" applyFont="1" applyFill="1" applyBorder="1" applyAlignment="1">
      <alignment vertical="center" wrapText="1"/>
      <protection/>
    </xf>
    <xf numFmtId="41" fontId="56" fillId="9" borderId="51" xfId="80" applyNumberFormat="1" applyFont="1" applyFill="1" applyBorder="1" applyAlignment="1">
      <alignment horizontal="center" vertical="center" wrapText="1"/>
      <protection/>
    </xf>
    <xf numFmtId="0" fontId="29" fillId="0" borderId="33" xfId="78" applyFont="1" applyFill="1" applyBorder="1" applyAlignment="1">
      <alignment horizontal="center" vertical="center"/>
      <protection/>
    </xf>
    <xf numFmtId="0" fontId="29" fillId="0" borderId="48" xfId="78" applyFont="1" applyFill="1" applyBorder="1" applyAlignment="1">
      <alignment vertical="center" wrapText="1"/>
      <protection/>
    </xf>
    <xf numFmtId="41" fontId="57" fillId="9" borderId="13" xfId="80" applyNumberFormat="1" applyFont="1" applyFill="1" applyBorder="1" applyAlignment="1">
      <alignment horizontal="center" vertical="center" wrapText="1"/>
      <protection/>
    </xf>
    <xf numFmtId="0" fontId="29" fillId="0" borderId="60" xfId="78" applyFont="1" applyFill="1" applyBorder="1" applyAlignment="1">
      <alignment vertical="center" wrapText="1"/>
      <protection/>
    </xf>
    <xf numFmtId="3" fontId="56" fillId="0" borderId="0" xfId="80" applyNumberFormat="1" applyFont="1" applyFill="1" applyBorder="1" applyAlignment="1">
      <alignment horizontal="center" vertical="center" wrapText="1"/>
      <protection/>
    </xf>
    <xf numFmtId="0" fontId="29" fillId="0" borderId="15" xfId="78" applyFont="1" applyBorder="1" applyAlignment="1">
      <alignment horizontal="center" vertical="center"/>
      <protection/>
    </xf>
    <xf numFmtId="41" fontId="57" fillId="9" borderId="48" xfId="80" applyNumberFormat="1" applyFont="1" applyFill="1" applyBorder="1" applyAlignment="1">
      <alignment horizontal="center" vertical="center" wrapText="1"/>
      <protection/>
    </xf>
    <xf numFmtId="164" fontId="0" fillId="0" borderId="35" xfId="0" applyNumberFormat="1" applyFont="1" applyFill="1" applyBorder="1" applyAlignment="1">
      <alignment horizontal="left" vertical="center" wrapText="1"/>
    </xf>
    <xf numFmtId="164" fontId="1" fillId="0" borderId="48" xfId="0" applyNumberFormat="1" applyFont="1" applyFill="1" applyBorder="1" applyAlignment="1" applyProtection="1">
      <alignment horizontal="center" vertical="center" wrapText="1"/>
      <protection/>
    </xf>
    <xf numFmtId="164" fontId="0" fillId="0" borderId="35" xfId="0" applyNumberForma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ill="1" applyBorder="1" applyAlignment="1" applyProtection="1">
      <alignment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22" xfId="0" applyNumberFormat="1" applyFont="1" applyFill="1" applyBorder="1" applyAlignment="1" applyProtection="1">
      <alignment horizontal="center" vertical="center" wrapText="1"/>
      <protection/>
    </xf>
    <xf numFmtId="164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5" xfId="0" applyNumberFormat="1" applyFill="1" applyBorder="1" applyAlignment="1" applyProtection="1">
      <alignment vertical="center" wrapText="1"/>
      <protection locked="0"/>
    </xf>
    <xf numFmtId="164" fontId="0" fillId="0" borderId="5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67" xfId="0" applyNumberFormat="1" applyFill="1" applyBorder="1" applyAlignment="1" applyProtection="1">
      <alignment horizontal="left" vertical="center" wrapText="1"/>
      <protection locked="0"/>
    </xf>
    <xf numFmtId="164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70" xfId="0" applyNumberFormat="1" applyFon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vertical="center" wrapText="1"/>
      <protection locked="0"/>
    </xf>
    <xf numFmtId="164" fontId="0" fillId="0" borderId="16" xfId="0" applyNumberFormat="1" applyFont="1" applyFill="1" applyBorder="1" applyAlignment="1" applyProtection="1">
      <alignment horizontal="center" vertical="center" wrapText="1"/>
      <protection/>
    </xf>
    <xf numFmtId="164" fontId="1" fillId="0" borderId="16" xfId="0" applyNumberFormat="1" applyFont="1" applyFill="1" applyBorder="1" applyAlignment="1" applyProtection="1">
      <alignment horizontal="center" vertical="center" wrapText="1"/>
      <protection/>
    </xf>
    <xf numFmtId="164" fontId="0" fillId="0" borderId="73" xfId="0" applyNumberFormat="1" applyFont="1" applyFill="1" applyBorder="1" applyAlignment="1" applyProtection="1">
      <alignment horizontal="center" vertical="center" wrapText="1"/>
      <protection/>
    </xf>
    <xf numFmtId="164" fontId="0" fillId="0" borderId="44" xfId="0" applyNumberFormat="1" applyFill="1" applyBorder="1" applyAlignment="1" applyProtection="1">
      <alignment vertical="center" wrapText="1"/>
      <protection locked="0"/>
    </xf>
    <xf numFmtId="164" fontId="0" fillId="0" borderId="38" xfId="0" applyNumberFormat="1" applyFont="1" applyFill="1" applyBorder="1" applyAlignment="1" applyProtection="1">
      <alignment horizontal="center" vertical="center" wrapText="1"/>
      <protection/>
    </xf>
    <xf numFmtId="164" fontId="1" fillId="0" borderId="38" xfId="0" applyNumberFormat="1" applyFont="1" applyFill="1" applyBorder="1" applyAlignment="1" applyProtection="1">
      <alignment horizontal="center" vertical="center" wrapText="1"/>
      <protection/>
    </xf>
    <xf numFmtId="164" fontId="0" fillId="0" borderId="59" xfId="0" applyNumberFormat="1" applyFont="1" applyFill="1" applyBorder="1" applyAlignment="1" applyProtection="1">
      <alignment horizontal="center" vertical="center" wrapText="1"/>
      <protection/>
    </xf>
    <xf numFmtId="164" fontId="10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8" xfId="0" applyNumberFormat="1" applyFont="1" applyFill="1" applyBorder="1" applyAlignment="1" applyProtection="1">
      <alignment vertical="center" wrapText="1"/>
      <protection locked="0"/>
    </xf>
    <xf numFmtId="1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3" xfId="0" applyNumberFormat="1" applyFont="1" applyFill="1" applyBorder="1" applyAlignment="1" applyProtection="1">
      <alignment vertical="center" wrapText="1"/>
      <protection locked="0"/>
    </xf>
    <xf numFmtId="164" fontId="11" fillId="0" borderId="19" xfId="0" applyNumberFormat="1" applyFont="1" applyFill="1" applyBorder="1" applyAlignment="1" applyProtection="1">
      <alignment vertical="center" wrapText="1"/>
      <protection/>
    </xf>
    <xf numFmtId="16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181" fontId="57" fillId="9" borderId="10" xfId="80" applyNumberFormat="1" applyFont="1" applyFill="1" applyBorder="1" applyAlignment="1">
      <alignment horizontal="center" vertical="center" wrapText="1"/>
      <protection/>
    </xf>
    <xf numFmtId="0" fontId="12" fillId="0" borderId="0" xfId="82" applyFont="1" applyFill="1" applyProtection="1">
      <alignment/>
      <protection/>
    </xf>
    <xf numFmtId="0" fontId="12" fillId="0" borderId="0" xfId="82" applyFont="1" applyFill="1" applyAlignment="1" applyProtection="1">
      <alignment horizontal="left" vertical="center" indent="1"/>
      <protection/>
    </xf>
    <xf numFmtId="164" fontId="11" fillId="0" borderId="10" xfId="8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4" xfId="82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82" applyNumberFormat="1" applyFont="1" applyFill="1" applyBorder="1" applyAlignment="1" applyProtection="1">
      <alignment horizontal="center" vertical="center"/>
      <protection/>
    </xf>
    <xf numFmtId="164" fontId="4" fillId="0" borderId="38" xfId="82" applyNumberFormat="1" applyFont="1" applyFill="1" applyBorder="1" applyAlignment="1" applyProtection="1">
      <alignment horizontal="center" vertical="center"/>
      <protection/>
    </xf>
    <xf numFmtId="164" fontId="4" fillId="0" borderId="59" xfId="82" applyNumberFormat="1" applyFont="1" applyFill="1" applyBorder="1" applyAlignment="1" applyProtection="1">
      <alignment horizontal="center" vertical="center"/>
      <protection/>
    </xf>
    <xf numFmtId="0" fontId="4" fillId="0" borderId="38" xfId="82" applyFont="1" applyFill="1" applyBorder="1" applyAlignment="1" applyProtection="1">
      <alignment horizontal="center" vertical="center" wrapText="1"/>
      <protection/>
    </xf>
    <xf numFmtId="0" fontId="4" fillId="0" borderId="18" xfId="82" applyFont="1" applyFill="1" applyBorder="1" applyAlignment="1" applyProtection="1">
      <alignment horizontal="center" vertical="center" wrapText="1"/>
      <protection/>
    </xf>
    <xf numFmtId="0" fontId="3" fillId="0" borderId="0" xfId="82" applyFont="1" applyFill="1" applyAlignment="1" applyProtection="1">
      <alignment horizontal="center"/>
      <protection/>
    </xf>
    <xf numFmtId="0" fontId="4" fillId="0" borderId="44" xfId="82" applyFont="1" applyFill="1" applyBorder="1" applyAlignment="1" applyProtection="1">
      <alignment horizontal="center" vertical="center" wrapText="1"/>
      <protection/>
    </xf>
    <xf numFmtId="0" fontId="4" fillId="0" borderId="54" xfId="82" applyFont="1" applyFill="1" applyBorder="1" applyAlignment="1" applyProtection="1">
      <alignment horizontal="center" vertical="center" wrapText="1"/>
      <protection/>
    </xf>
    <xf numFmtId="0" fontId="3" fillId="0" borderId="0" xfId="82" applyFont="1" applyFill="1" applyAlignment="1">
      <alignment horizontal="left"/>
      <protection/>
    </xf>
    <xf numFmtId="0" fontId="1" fillId="0" borderId="0" xfId="0" applyFont="1" applyAlignment="1">
      <alignment horizontal="left"/>
    </xf>
    <xf numFmtId="0" fontId="3" fillId="0" borderId="0" xfId="82" applyFont="1" applyFill="1" applyAlignment="1">
      <alignment horizontal="center"/>
      <protection/>
    </xf>
    <xf numFmtId="0" fontId="1" fillId="0" borderId="0" xfId="0" applyFont="1" applyAlignment="1">
      <alignment horizontal="center"/>
    </xf>
    <xf numFmtId="164" fontId="9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27" xfId="0" applyNumberFormat="1" applyFont="1" applyFill="1" applyBorder="1" applyAlignment="1" applyProtection="1">
      <alignment horizontal="center" vertical="center" wrapText="1"/>
      <protection/>
    </xf>
    <xf numFmtId="164" fontId="4" fillId="0" borderId="25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28" xfId="0" applyNumberFormat="1" applyFont="1" applyFill="1" applyBorder="1" applyAlignment="1" applyProtection="1">
      <alignment horizontal="center" vertical="center" wrapText="1"/>
      <protection/>
    </xf>
    <xf numFmtId="164" fontId="4" fillId="0" borderId="37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Alignment="1">
      <alignment horizontal="center" vertical="center" wrapText="1"/>
    </xf>
    <xf numFmtId="164" fontId="2" fillId="0" borderId="17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Alignment="1" applyProtection="1">
      <alignment horizontal="center" textRotation="180" wrapText="1"/>
      <protection locked="0"/>
    </xf>
    <xf numFmtId="164" fontId="9" fillId="0" borderId="0" xfId="0" applyNumberFormat="1" applyFont="1" applyFill="1" applyAlignment="1">
      <alignment horizontal="center" textRotation="180" wrapText="1"/>
    </xf>
    <xf numFmtId="164" fontId="3" fillId="0" borderId="0" xfId="0" applyNumberFormat="1" applyFont="1" applyFill="1" applyAlignment="1">
      <alignment horizontal="center" vertical="center" wrapText="1"/>
    </xf>
    <xf numFmtId="164" fontId="2" fillId="0" borderId="17" xfId="0" applyNumberFormat="1" applyFont="1" applyFill="1" applyBorder="1" applyAlignment="1" applyProtection="1">
      <alignment horizontal="right" wrapText="1"/>
      <protection/>
    </xf>
    <xf numFmtId="164" fontId="1" fillId="0" borderId="33" xfId="0" applyNumberFormat="1" applyFont="1" applyFill="1" applyBorder="1" applyAlignment="1">
      <alignment horizontal="left" vertical="center" wrapText="1" indent="2"/>
    </xf>
    <xf numFmtId="164" fontId="1" fillId="0" borderId="74" xfId="0" applyNumberFormat="1" applyFont="1" applyFill="1" applyBorder="1" applyAlignment="1">
      <alignment horizontal="left" vertical="center" wrapText="1" indent="2"/>
    </xf>
    <xf numFmtId="164" fontId="11" fillId="0" borderId="23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center" wrapText="1"/>
    </xf>
    <xf numFmtId="171" fontId="23" fillId="0" borderId="34" xfId="0" applyNumberFormat="1" applyFont="1" applyFill="1" applyBorder="1" applyAlignment="1">
      <alignment horizontal="left" vertical="center" wrapText="1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76" xfId="0" applyNumberForma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4" fillId="0" borderId="77" xfId="0" applyNumberFormat="1" applyFont="1" applyFill="1" applyBorder="1" applyAlignment="1">
      <alignment horizontal="center" vertical="center"/>
    </xf>
    <xf numFmtId="164" fontId="4" fillId="0" borderId="68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center" wrapText="1"/>
    </xf>
    <xf numFmtId="164" fontId="11" fillId="0" borderId="2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textRotation="180"/>
    </xf>
    <xf numFmtId="164" fontId="3" fillId="0" borderId="0" xfId="0" applyNumberFormat="1" applyFont="1" applyFill="1" applyAlignment="1">
      <alignment horizontal="left" vertical="center" wrapText="1"/>
    </xf>
    <xf numFmtId="164" fontId="2" fillId="0" borderId="17" xfId="0" applyNumberFormat="1" applyFont="1" applyFill="1" applyBorder="1" applyAlignment="1">
      <alignment horizontal="right" vertical="center"/>
    </xf>
    <xf numFmtId="164" fontId="0" fillId="0" borderId="26" xfId="0" applyNumberFormat="1" applyFill="1" applyBorder="1" applyAlignment="1" applyProtection="1">
      <alignment horizontal="left" vertical="center" wrapText="1"/>
      <protection locked="0"/>
    </xf>
    <xf numFmtId="164" fontId="0" fillId="0" borderId="41" xfId="0" applyNumberFormat="1" applyFill="1" applyBorder="1" applyAlignment="1" applyProtection="1">
      <alignment horizontal="left" vertical="center" wrapText="1"/>
      <protection locked="0"/>
    </xf>
    <xf numFmtId="164" fontId="1" fillId="0" borderId="33" xfId="0" applyNumberFormat="1" applyFont="1" applyFill="1" applyBorder="1" applyAlignment="1">
      <alignment horizontal="center" vertical="center" wrapText="1"/>
    </xf>
    <xf numFmtId="164" fontId="1" fillId="0" borderId="74" xfId="0" applyNumberFormat="1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164" fontId="4" fillId="0" borderId="69" xfId="0" applyNumberFormat="1" applyFont="1" applyFill="1" applyBorder="1" applyAlignment="1">
      <alignment horizontal="center" vertical="center" wrapText="1"/>
    </xf>
    <xf numFmtId="0" fontId="24" fillId="4" borderId="10" xfId="81" applyFont="1" applyFill="1" applyBorder="1" applyAlignment="1">
      <alignment horizontal="center" vertical="center" wrapText="1"/>
      <protection/>
    </xf>
    <xf numFmtId="0" fontId="56" fillId="4" borderId="10" xfId="81" applyFont="1" applyFill="1" applyBorder="1" applyAlignment="1">
      <alignment vertical="center"/>
      <protection/>
    </xf>
    <xf numFmtId="0" fontId="50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164" fontId="4" fillId="0" borderId="56" xfId="0" applyNumberFormat="1" applyFont="1" applyFill="1" applyBorder="1" applyAlignment="1" applyProtection="1">
      <alignment horizontal="center" vertical="center" wrapText="1"/>
      <protection/>
    </xf>
    <xf numFmtId="164" fontId="4" fillId="0" borderId="63" xfId="0" applyNumberFormat="1" applyFont="1" applyFill="1" applyBorder="1" applyAlignment="1" applyProtection="1">
      <alignment horizontal="center" vertical="center"/>
      <protection/>
    </xf>
    <xf numFmtId="164" fontId="4" fillId="0" borderId="55" xfId="0" applyNumberFormat="1" applyFont="1" applyFill="1" applyBorder="1" applyAlignment="1" applyProtection="1">
      <alignment horizontal="center" vertical="center" wrapText="1"/>
      <protection/>
    </xf>
    <xf numFmtId="164" fontId="4" fillId="0" borderId="67" xfId="0" applyNumberFormat="1" applyFont="1" applyFill="1" applyBorder="1" applyAlignment="1" applyProtection="1">
      <alignment horizontal="center" vertical="center" wrapText="1"/>
      <protection/>
    </xf>
    <xf numFmtId="164" fontId="4" fillId="0" borderId="27" xfId="0" applyNumberFormat="1" applyFont="1" applyFill="1" applyBorder="1" applyAlignment="1" applyProtection="1">
      <alignment horizontal="center" vertical="center" wrapText="1"/>
      <protection/>
    </xf>
    <xf numFmtId="164" fontId="4" fillId="0" borderId="25" xfId="0" applyNumberFormat="1" applyFont="1" applyFill="1" applyBorder="1" applyAlignment="1" applyProtection="1">
      <alignment horizontal="center" vertical="center" wrapText="1"/>
      <protection/>
    </xf>
    <xf numFmtId="164" fontId="4" fillId="0" borderId="63" xfId="0" applyNumberFormat="1" applyFont="1" applyFill="1" applyBorder="1" applyAlignment="1" applyProtection="1">
      <alignment horizontal="center" vertical="center" wrapText="1"/>
      <protection/>
    </xf>
    <xf numFmtId="164" fontId="4" fillId="0" borderId="25" xfId="0" applyNumberFormat="1" applyFont="1" applyFill="1" applyBorder="1" applyAlignment="1">
      <alignment horizontal="center" vertical="center" wrapText="1"/>
    </xf>
    <xf numFmtId="164" fontId="4" fillId="0" borderId="71" xfId="0" applyNumberFormat="1" applyFont="1" applyFill="1" applyBorder="1" applyAlignment="1">
      <alignment horizontal="center" vertical="center" wrapText="1"/>
    </xf>
    <xf numFmtId="164" fontId="4" fillId="0" borderId="78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textRotation="180" wrapText="1"/>
    </xf>
    <xf numFmtId="164" fontId="4" fillId="0" borderId="40" xfId="0" applyNumberFormat="1" applyFont="1" applyFill="1" applyBorder="1" applyAlignment="1">
      <alignment horizontal="center" vertical="center" wrapText="1"/>
    </xf>
    <xf numFmtId="164" fontId="4" fillId="0" borderId="79" xfId="0" applyNumberFormat="1" applyFont="1" applyFill="1" applyBorder="1" applyAlignment="1">
      <alignment horizontal="center" vertical="center" wrapText="1"/>
    </xf>
    <xf numFmtId="164" fontId="4" fillId="0" borderId="77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justify" vertical="center" wrapText="1"/>
    </xf>
    <xf numFmtId="0" fontId="4" fillId="0" borderId="33" xfId="0" applyFont="1" applyFill="1" applyBorder="1" applyAlignment="1">
      <alignment horizontal="left" vertical="center" indent="2"/>
    </xf>
    <xf numFmtId="0" fontId="4" fillId="0" borderId="49" xfId="0" applyFont="1" applyFill="1" applyBorder="1" applyAlignment="1">
      <alignment horizontal="left" vertical="center" indent="2"/>
    </xf>
    <xf numFmtId="0" fontId="24" fillId="2" borderId="33" xfId="0" applyFont="1" applyFill="1" applyBorder="1" applyAlignment="1">
      <alignment horizontal="center" vertical="center" wrapText="1"/>
    </xf>
    <xf numFmtId="0" fontId="24" fillId="2" borderId="74" xfId="0" applyFont="1" applyFill="1" applyBorder="1" applyAlignment="1">
      <alignment horizontal="center" vertical="center" wrapText="1"/>
    </xf>
    <xf numFmtId="0" fontId="31" fillId="0" borderId="0" xfId="0" applyFont="1" applyAlignment="1" applyProtection="1">
      <alignment horizontal="center" vertical="center" wrapText="1"/>
      <protection locked="0"/>
    </xf>
    <xf numFmtId="0" fontId="28" fillId="0" borderId="15" xfId="0" applyFont="1" applyBorder="1" applyAlignment="1" applyProtection="1">
      <alignment wrapText="1"/>
      <protection/>
    </xf>
    <xf numFmtId="0" fontId="28" fillId="0" borderId="13" xfId="0" applyFont="1" applyBorder="1" applyAlignment="1" applyProtection="1">
      <alignment wrapText="1"/>
      <protection/>
    </xf>
    <xf numFmtId="0" fontId="9" fillId="0" borderId="0" xfId="0" applyFont="1" applyAlignment="1" applyProtection="1">
      <alignment horizontal="center" textRotation="180"/>
      <protection/>
    </xf>
    <xf numFmtId="0" fontId="20" fillId="0" borderId="21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6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56" fillId="2" borderId="33" xfId="0" applyFont="1" applyFill="1" applyBorder="1" applyAlignment="1">
      <alignment horizontal="center" vertical="center" wrapText="1"/>
    </xf>
    <xf numFmtId="0" fontId="56" fillId="0" borderId="74" xfId="0" applyFont="1" applyBorder="1" applyAlignment="1">
      <alignment vertical="center"/>
    </xf>
    <xf numFmtId="0" fontId="56" fillId="0" borderId="39" xfId="0" applyFont="1" applyBorder="1" applyAlignment="1">
      <alignment vertical="center"/>
    </xf>
  </cellXfs>
  <cellStyles count="76">
    <cellStyle name="Normal" xfId="0"/>
    <cellStyle name="1. jelölőszín�" xfId="15"/>
    <cellStyle name="2. jelölőszín�" xfId="16"/>
    <cellStyle name="20% - 1. jelölőszín�" xfId="17"/>
    <cellStyle name="20% - 1. jelölőszín_Eves beszamolo_732857_2015_05_18_15_53" xfId="18"/>
    <cellStyle name="20% - 2. jelölőszín�" xfId="19"/>
    <cellStyle name="20% - 2. jelölőszín_Eves beszamolo_732857_2015_05_18_15_53" xfId="20"/>
    <cellStyle name="20% - 3. jelölőszín�" xfId="21"/>
    <cellStyle name="20% - 3. jelölőszín_Eves beszamolo_732857_2015_05_18_15_53" xfId="22"/>
    <cellStyle name="20% - 4. jelölőszín�" xfId="23"/>
    <cellStyle name="20% - 4. jelölőszín_Eves beszamolo_732857_2015_05_18_15_53" xfId="24"/>
    <cellStyle name="20% - 5. jelölőszín�" xfId="25"/>
    <cellStyle name="20% - 6. jelölőszín�" xfId="26"/>
    <cellStyle name="20% - 6. jelölőszín_Eves beszamolo_732857_2015_05_18_15_53" xfId="27"/>
    <cellStyle name="3. jelölőszín�" xfId="28"/>
    <cellStyle name="4. jelölőszín�" xfId="29"/>
    <cellStyle name="40% - 1. jelölőszín�" xfId="30"/>
    <cellStyle name="40% - 1. jelölőszín_Eves beszamolo_732857_2015_05_18_15_53" xfId="31"/>
    <cellStyle name="40% - 2. jelölőszín�" xfId="32"/>
    <cellStyle name="40% - 3. jelölőszín�" xfId="33"/>
    <cellStyle name="40% - 3. jelölőszín_Eves beszamolo_732857_2015_05_18_15_53" xfId="34"/>
    <cellStyle name="40% - 4. jelölőszín�" xfId="35"/>
    <cellStyle name="40% - 4. jelölőszín_Eves beszamolo_732857_2015_05_18_15_53" xfId="36"/>
    <cellStyle name="40% - 5. jelölőszín�" xfId="37"/>
    <cellStyle name="40% - 6. jelölőszín�" xfId="38"/>
    <cellStyle name="40% - 6. jelölőszín_Eves beszamolo_732857_2015_05_18_15_53" xfId="39"/>
    <cellStyle name="5. jelölőszín�" xfId="40"/>
    <cellStyle name="6. jelölőszín�" xfId="41"/>
    <cellStyle name="60% - 1. jelölőszín�" xfId="42"/>
    <cellStyle name="60% - 1. jelölőszín_Eves beszamolo_732857_2015_05_18_15_53" xfId="43"/>
    <cellStyle name="60% - 2. jelölőszín�" xfId="44"/>
    <cellStyle name="60% - 3. jelölőszín�" xfId="45"/>
    <cellStyle name="60% - 3. jelölőszín_Eves beszamolo_732857_2015_05_18_15_53" xfId="46"/>
    <cellStyle name="60% - 4. jelölőszín�" xfId="47"/>
    <cellStyle name="60% - 4. jelölőszín_Eves beszamolo_732857_2015_05_18_15_53" xfId="48"/>
    <cellStyle name="60% - 5. jelölőszín�" xfId="49"/>
    <cellStyle name="60% - 6. jelölőszín�" xfId="50"/>
    <cellStyle name="60% - 6. jelölőszín_Eves beszamolo_732857_2015_05_18_15_53" xfId="51"/>
    <cellStyle name="Bevitel" xfId="52"/>
    <cellStyle name="Cím" xfId="53"/>
    <cellStyle name="Címsor 1" xfId="54"/>
    <cellStyle name="Címsor 2" xfId="55"/>
    <cellStyle name="Címsor 3" xfId="56"/>
    <cellStyle name="Címsor 4" xfId="57"/>
    <cellStyle name="Ellenőrzőcella�" xfId="58"/>
    <cellStyle name="Comma" xfId="59"/>
    <cellStyle name="Comma [0]" xfId="60"/>
    <cellStyle name="Ezres 2" xfId="61"/>
    <cellStyle name="Ezres 3" xfId="62"/>
    <cellStyle name="Figyelmeztetés" xfId="63"/>
    <cellStyle name="Hiperhivatkozás" xfId="64"/>
    <cellStyle name="Hivatkozott cella" xfId="65"/>
    <cellStyle name="Jegyzet" xfId="66"/>
    <cellStyle name="Jelölőszín (1)" xfId="67"/>
    <cellStyle name="Jelölőszín (2)" xfId="68"/>
    <cellStyle name="Jelölőszín (3)" xfId="69"/>
    <cellStyle name="Jelölőszín (4)" xfId="70"/>
    <cellStyle name="Jelölőszín (5)" xfId="71"/>
    <cellStyle name="Jelölőszín (6)" xfId="72"/>
    <cellStyle name="Jó" xfId="73"/>
    <cellStyle name="Kimenet" xfId="74"/>
    <cellStyle name="Magyarázó szöveg" xfId="75"/>
    <cellStyle name="Már látott hiperhivatkozás" xfId="76"/>
    <cellStyle name="Normál 2" xfId="77"/>
    <cellStyle name="Normál 4" xfId="78"/>
    <cellStyle name="Normál_12_urlap_Mérleg_MJEL 01R_ABCDEF_2014re_nov19" xfId="79"/>
    <cellStyle name="Normál_12dmelléklet 2" xfId="80"/>
    <cellStyle name="Normál_Eves beszamolo_732857_2015_05_18_15_53" xfId="81"/>
    <cellStyle name="Normál_KVRENMUNKA" xfId="82"/>
    <cellStyle name="Összesen" xfId="83"/>
    <cellStyle name="Currency" xfId="84"/>
    <cellStyle name="Currency [0]" xfId="85"/>
    <cellStyle name="Rossz" xfId="86"/>
    <cellStyle name="Semleges" xfId="87"/>
    <cellStyle name="Számítás" xfId="88"/>
    <cellStyle name="Percent" xfId="89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46.375" style="193" customWidth="1"/>
    <col min="2" max="2" width="66.125" style="193" customWidth="1"/>
    <col min="3" max="16384" width="9.375" style="193" customWidth="1"/>
  </cols>
  <sheetData>
    <row r="1" ht="18.75">
      <c r="A1" s="346" t="s">
        <v>500</v>
      </c>
    </row>
    <row r="3" spans="1:2" ht="12.75">
      <c r="A3" s="347"/>
      <c r="B3" s="347"/>
    </row>
    <row r="4" spans="1:2" ht="15.75">
      <c r="A4" s="336" t="s">
        <v>1182</v>
      </c>
      <c r="B4" s="348"/>
    </row>
    <row r="5" spans="1:2" s="349" customFormat="1" ht="12.75">
      <c r="A5" s="347"/>
      <c r="B5" s="347"/>
    </row>
    <row r="6" spans="1:2" ht="12.75">
      <c r="A6" s="347" t="s">
        <v>827</v>
      </c>
      <c r="B6" s="347" t="s">
        <v>828</v>
      </c>
    </row>
    <row r="7" spans="1:2" ht="12.75">
      <c r="A7" s="347" t="s">
        <v>829</v>
      </c>
      <c r="B7" s="347" t="s">
        <v>830</v>
      </c>
    </row>
    <row r="8" spans="1:2" ht="12.75">
      <c r="A8" s="347" t="s">
        <v>831</v>
      </c>
      <c r="B8" s="347" t="s">
        <v>832</v>
      </c>
    </row>
    <row r="9" spans="1:2" ht="12.75">
      <c r="A9" s="347"/>
      <c r="B9" s="347"/>
    </row>
    <row r="10" spans="1:2" ht="15.75">
      <c r="A10" s="336" t="str">
        <f>+CONCATENATE(LEFT(A4,4),". évi módosított előirányzat BEVÉTELEK")</f>
        <v>2016. évi módosított előirányzat BEVÉTELEK</v>
      </c>
      <c r="B10" s="348"/>
    </row>
    <row r="11" spans="1:2" ht="12.75">
      <c r="A11" s="347"/>
      <c r="B11" s="347"/>
    </row>
    <row r="12" spans="1:2" s="349" customFormat="1" ht="12.75">
      <c r="A12" s="347" t="s">
        <v>833</v>
      </c>
      <c r="B12" s="347" t="s">
        <v>839</v>
      </c>
    </row>
    <row r="13" spans="1:2" ht="12.75">
      <c r="A13" s="347" t="s">
        <v>834</v>
      </c>
      <c r="B13" s="347" t="s">
        <v>840</v>
      </c>
    </row>
    <row r="14" spans="1:2" ht="12.75">
      <c r="A14" s="347" t="s">
        <v>835</v>
      </c>
      <c r="B14" s="347" t="s">
        <v>841</v>
      </c>
    </row>
    <row r="15" spans="1:2" ht="12.75">
      <c r="A15" s="347"/>
      <c r="B15" s="347"/>
    </row>
    <row r="16" spans="1:2" ht="14.25">
      <c r="A16" s="350" t="str">
        <f>+CONCATENATE(LEFT(A4,4),". évi teljesítés BEVÉTELEK")</f>
        <v>2016. évi teljesítés BEVÉTELEK</v>
      </c>
      <c r="B16" s="348"/>
    </row>
    <row r="17" spans="1:2" ht="12.75">
      <c r="A17" s="347"/>
      <c r="B17" s="347"/>
    </row>
    <row r="18" spans="1:2" ht="12.75">
      <c r="A18" s="347" t="s">
        <v>836</v>
      </c>
      <c r="B18" s="347" t="s">
        <v>842</v>
      </c>
    </row>
    <row r="19" spans="1:2" ht="12.75">
      <c r="A19" s="347" t="s">
        <v>837</v>
      </c>
      <c r="B19" s="347" t="s">
        <v>843</v>
      </c>
    </row>
    <row r="20" spans="1:2" ht="12.75">
      <c r="A20" s="347" t="s">
        <v>838</v>
      </c>
      <c r="B20" s="347" t="s">
        <v>844</v>
      </c>
    </row>
    <row r="21" spans="1:2" ht="12.75">
      <c r="A21" s="347"/>
      <c r="B21" s="347"/>
    </row>
    <row r="22" spans="1:2" ht="15.75">
      <c r="A22" s="336" t="str">
        <f>+CONCATENATE(LEFT(A4,4),". évi eredeti előirányzat KIADÁSOK")</f>
        <v>2016. évi eredeti előirányzat KIADÁSOK</v>
      </c>
      <c r="B22" s="348"/>
    </row>
    <row r="23" spans="1:2" ht="12.75">
      <c r="A23" s="347"/>
      <c r="B23" s="347"/>
    </row>
    <row r="24" spans="1:2" ht="12.75">
      <c r="A24" s="347" t="s">
        <v>845</v>
      </c>
      <c r="B24" s="347" t="s">
        <v>851</v>
      </c>
    </row>
    <row r="25" spans="1:2" ht="12.75">
      <c r="A25" s="347" t="s">
        <v>824</v>
      </c>
      <c r="B25" s="347" t="s">
        <v>852</v>
      </c>
    </row>
    <row r="26" spans="1:2" ht="12.75">
      <c r="A26" s="347" t="s">
        <v>846</v>
      </c>
      <c r="B26" s="347" t="s">
        <v>853</v>
      </c>
    </row>
    <row r="27" spans="1:2" ht="12.75">
      <c r="A27" s="347"/>
      <c r="B27" s="347"/>
    </row>
    <row r="28" spans="1:2" ht="15.75">
      <c r="A28" s="336" t="str">
        <f>+CONCATENATE(LEFT(A4,4),". évi módosított előirányzat KIADÁSOK")</f>
        <v>2016. évi módosított előirányzat KIADÁSOK</v>
      </c>
      <c r="B28" s="348"/>
    </row>
    <row r="29" spans="1:2" ht="12.75">
      <c r="A29" s="347"/>
      <c r="B29" s="347"/>
    </row>
    <row r="30" spans="1:2" ht="12.75">
      <c r="A30" s="347" t="s">
        <v>847</v>
      </c>
      <c r="B30" s="347" t="s">
        <v>858</v>
      </c>
    </row>
    <row r="31" spans="1:2" ht="12.75">
      <c r="A31" s="347" t="s">
        <v>825</v>
      </c>
      <c r="B31" s="347" t="s">
        <v>855</v>
      </c>
    </row>
    <row r="32" spans="1:2" ht="12.75">
      <c r="A32" s="347" t="s">
        <v>848</v>
      </c>
      <c r="B32" s="347" t="s">
        <v>854</v>
      </c>
    </row>
    <row r="33" spans="1:2" ht="12.75">
      <c r="A33" s="347"/>
      <c r="B33" s="347"/>
    </row>
    <row r="34" spans="1:2" ht="15.75">
      <c r="A34" s="351" t="str">
        <f>+CONCATENATE(LEFT(A4,4),". évi teljesítés KIADÁSOK")</f>
        <v>2016. évi teljesítés KIADÁSOK</v>
      </c>
      <c r="B34" s="348"/>
    </row>
    <row r="35" spans="1:2" ht="12.75">
      <c r="A35" s="347"/>
      <c r="B35" s="347"/>
    </row>
    <row r="36" spans="1:2" ht="12.75">
      <c r="A36" s="347" t="s">
        <v>849</v>
      </c>
      <c r="B36" s="347" t="s">
        <v>859</v>
      </c>
    </row>
    <row r="37" spans="1:2" ht="12.75">
      <c r="A37" s="347" t="s">
        <v>826</v>
      </c>
      <c r="B37" s="347" t="s">
        <v>857</v>
      </c>
    </row>
    <row r="38" spans="1:2" ht="12.75">
      <c r="A38" s="347" t="s">
        <v>850</v>
      </c>
      <c r="B38" s="347" t="s">
        <v>856</v>
      </c>
    </row>
  </sheetData>
  <sheetProtection/>
  <printOptions/>
  <pageMargins left="1.062992125984252" right="1.0236220472440944" top="0.7874015748031497" bottom="0.7874015748031497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H44"/>
  <sheetViews>
    <sheetView zoomScalePageLayoutView="0" workbookViewId="0" topLeftCell="A16">
      <selection activeCell="J3" sqref="J3"/>
    </sheetView>
  </sheetViews>
  <sheetFormatPr defaultColWidth="9.00390625" defaultRowHeight="12.75"/>
  <cols>
    <col min="1" max="1" width="29.00390625" style="4" bestFit="1" customWidth="1"/>
    <col min="2" max="2" width="13.625" style="4" bestFit="1" customWidth="1"/>
    <col min="3" max="3" width="13.50390625" style="4" bestFit="1" customWidth="1"/>
    <col min="4" max="4" width="13.375" style="4" bestFit="1" customWidth="1"/>
    <col min="5" max="5" width="11.125" style="4" bestFit="1" customWidth="1"/>
    <col min="6" max="6" width="10.375" style="4" bestFit="1" customWidth="1"/>
    <col min="7" max="7" width="14.375" style="4" bestFit="1" customWidth="1"/>
    <col min="8" max="8" width="5.125" style="3" customWidth="1"/>
    <col min="9" max="16384" width="9.375" style="3" customWidth="1"/>
  </cols>
  <sheetData>
    <row r="1" spans="1:8" ht="18" customHeight="1">
      <c r="A1" s="589" t="s">
        <v>398</v>
      </c>
      <c r="B1" s="589"/>
      <c r="C1" s="589"/>
      <c r="D1" s="589"/>
      <c r="E1" s="589"/>
      <c r="F1" s="589"/>
      <c r="G1" s="589"/>
      <c r="H1" s="591" t="str">
        <f>+CONCATENATE("3. melléklet a 3/2018. (V.29.) önkormányzati rendelethez")</f>
        <v>3. melléklet a 3/2018. (V.29.) önkormányzati rendelethez</v>
      </c>
    </row>
    <row r="2" spans="1:8" ht="22.5" customHeight="1" thickBot="1">
      <c r="A2" s="496"/>
      <c r="B2" s="496"/>
      <c r="C2" s="496"/>
      <c r="D2" s="496"/>
      <c r="E2" s="496"/>
      <c r="F2" s="590" t="s">
        <v>1185</v>
      </c>
      <c r="G2" s="590"/>
      <c r="H2" s="591"/>
    </row>
    <row r="3" spans="1:8" s="5" customFormat="1" ht="52.5" customHeight="1" thickBot="1">
      <c r="A3" s="497" t="s">
        <v>445</v>
      </c>
      <c r="B3" s="498" t="s">
        <v>446</v>
      </c>
      <c r="C3" s="498" t="s">
        <v>447</v>
      </c>
      <c r="D3" s="498" t="s">
        <v>1227</v>
      </c>
      <c r="E3" s="498" t="s">
        <v>1190</v>
      </c>
      <c r="F3" s="499" t="s">
        <v>1191</v>
      </c>
      <c r="G3" s="500" t="s">
        <v>1192</v>
      </c>
      <c r="H3" s="591"/>
    </row>
    <row r="4" spans="1:8" s="9" customFormat="1" ht="18" customHeight="1" thickBot="1">
      <c r="A4" s="497" t="s">
        <v>733</v>
      </c>
      <c r="B4" s="498" t="s">
        <v>734</v>
      </c>
      <c r="C4" s="498" t="s">
        <v>735</v>
      </c>
      <c r="D4" s="498" t="s">
        <v>736</v>
      </c>
      <c r="E4" s="498" t="s">
        <v>737</v>
      </c>
      <c r="F4" s="537" t="s">
        <v>814</v>
      </c>
      <c r="G4" s="502" t="s">
        <v>860</v>
      </c>
      <c r="H4" s="591"/>
    </row>
    <row r="5" spans="1:8" s="9" customFormat="1" ht="18" customHeight="1" thickBot="1">
      <c r="A5" s="497" t="s">
        <v>1224</v>
      </c>
      <c r="B5" s="498">
        <f>B6</f>
        <v>850000</v>
      </c>
      <c r="C5" s="498"/>
      <c r="D5" s="498"/>
      <c r="E5" s="498"/>
      <c r="F5" s="537">
        <f>F6</f>
        <v>850000</v>
      </c>
      <c r="G5" s="502">
        <f>G6</f>
        <v>850000</v>
      </c>
      <c r="H5" s="591"/>
    </row>
    <row r="6" spans="1:8" s="9" customFormat="1" ht="18" customHeight="1" thickBot="1">
      <c r="A6" s="547" t="s">
        <v>1218</v>
      </c>
      <c r="B6" s="548">
        <v>850000</v>
      </c>
      <c r="C6" s="549"/>
      <c r="D6" s="548"/>
      <c r="E6" s="548"/>
      <c r="F6" s="548">
        <v>850000</v>
      </c>
      <c r="G6" s="550">
        <v>850000</v>
      </c>
      <c r="H6" s="591"/>
    </row>
    <row r="7" spans="1:8" s="9" customFormat="1" ht="18" customHeight="1" thickBot="1">
      <c r="A7" s="497" t="s">
        <v>1183</v>
      </c>
      <c r="B7" s="498">
        <f>SUM(B8:B8)</f>
        <v>2747365</v>
      </c>
      <c r="C7" s="498"/>
      <c r="D7" s="498"/>
      <c r="E7" s="498"/>
      <c r="F7" s="498">
        <f>SUM(F8)</f>
        <v>2743715</v>
      </c>
      <c r="G7" s="502">
        <f>G8</f>
        <v>2743715</v>
      </c>
      <c r="H7" s="591"/>
    </row>
    <row r="8" spans="1:8" s="9" customFormat="1" ht="18" customHeight="1" thickBot="1">
      <c r="A8" s="545" t="s">
        <v>1219</v>
      </c>
      <c r="B8" s="546">
        <v>2747365</v>
      </c>
      <c r="C8" s="504"/>
      <c r="D8" s="503"/>
      <c r="E8" s="503"/>
      <c r="F8" s="546">
        <v>2743715</v>
      </c>
      <c r="G8" s="546">
        <v>2743715</v>
      </c>
      <c r="H8" s="591"/>
    </row>
    <row r="9" spans="1:8" s="9" customFormat="1" ht="18" customHeight="1" thickBot="1">
      <c r="A9" s="506" t="s">
        <v>1002</v>
      </c>
      <c r="B9" s="498">
        <f>SUM(B10:B10)</f>
        <v>1271519</v>
      </c>
      <c r="C9" s="498"/>
      <c r="D9" s="498"/>
      <c r="E9" s="498">
        <f>SUM(E10:E10)</f>
        <v>0</v>
      </c>
      <c r="F9" s="498">
        <f>SUM(F10:F10)</f>
        <v>1271519</v>
      </c>
      <c r="G9" s="502">
        <f>+D9+F9</f>
        <v>1271519</v>
      </c>
      <c r="H9" s="591"/>
    </row>
    <row r="10" spans="1:8" ht="18" customHeight="1" thickBot="1">
      <c r="A10" s="536" t="s">
        <v>1194</v>
      </c>
      <c r="B10" s="503">
        <v>1271519</v>
      </c>
      <c r="C10" s="504"/>
      <c r="D10" s="503"/>
      <c r="E10" s="503"/>
      <c r="F10" s="503">
        <v>1271519</v>
      </c>
      <c r="G10" s="505">
        <f>+D10+F10</f>
        <v>1271519</v>
      </c>
      <c r="H10" s="591"/>
    </row>
    <row r="11" spans="1:8" ht="22.5" customHeight="1" thickBot="1">
      <c r="A11" s="507" t="s">
        <v>1003</v>
      </c>
      <c r="B11" s="508">
        <f>SUM(B12:B34)</f>
        <v>2290004</v>
      </c>
      <c r="C11" s="509"/>
      <c r="D11" s="510"/>
      <c r="E11" s="508">
        <f>SUM(E12:E34)</f>
        <v>0</v>
      </c>
      <c r="F11" s="508">
        <f>SUM(F12:F34)</f>
        <v>2110133</v>
      </c>
      <c r="G11" s="543">
        <f>SUM(G12:G34)</f>
        <v>2110133</v>
      </c>
      <c r="H11" s="591"/>
    </row>
    <row r="12" spans="1:8" ht="15.75" customHeight="1">
      <c r="A12" s="538" t="s">
        <v>1204</v>
      </c>
      <c r="B12" s="503">
        <v>58457</v>
      </c>
      <c r="C12" s="504"/>
      <c r="D12" s="503"/>
      <c r="E12" s="503"/>
      <c r="F12" s="503">
        <v>58457</v>
      </c>
      <c r="G12" s="544">
        <v>58457</v>
      </c>
      <c r="H12" s="591"/>
    </row>
    <row r="13" spans="1:8" ht="15.75" customHeight="1">
      <c r="A13" s="538" t="s">
        <v>1195</v>
      </c>
      <c r="B13" s="503">
        <v>10800</v>
      </c>
      <c r="C13" s="504"/>
      <c r="D13" s="503"/>
      <c r="E13" s="503"/>
      <c r="F13" s="503">
        <v>10800</v>
      </c>
      <c r="G13" s="544">
        <v>10800</v>
      </c>
      <c r="H13" s="591"/>
    </row>
    <row r="14" spans="1:8" ht="15.75" customHeight="1">
      <c r="A14" s="538" t="s">
        <v>1196</v>
      </c>
      <c r="B14" s="503">
        <v>13000</v>
      </c>
      <c r="C14" s="504"/>
      <c r="D14" s="503"/>
      <c r="E14" s="503"/>
      <c r="F14" s="503">
        <v>13000</v>
      </c>
      <c r="G14" s="544">
        <v>13000</v>
      </c>
      <c r="H14" s="591"/>
    </row>
    <row r="15" spans="1:8" ht="15.75" customHeight="1">
      <c r="A15" s="538" t="s">
        <v>1197</v>
      </c>
      <c r="B15" s="503">
        <v>30000</v>
      </c>
      <c r="C15" s="504"/>
      <c r="D15" s="503"/>
      <c r="E15" s="503"/>
      <c r="F15" s="503">
        <v>30000</v>
      </c>
      <c r="G15" s="544">
        <v>30000</v>
      </c>
      <c r="H15" s="591"/>
    </row>
    <row r="16" spans="1:8" ht="15.75" customHeight="1">
      <c r="A16" s="538" t="s">
        <v>1198</v>
      </c>
      <c r="B16" s="503">
        <v>30000</v>
      </c>
      <c r="C16" s="504"/>
      <c r="D16" s="503"/>
      <c r="E16" s="503"/>
      <c r="F16" s="503">
        <v>30000</v>
      </c>
      <c r="G16" s="544">
        <v>30000</v>
      </c>
      <c r="H16" s="591"/>
    </row>
    <row r="17" spans="1:8" ht="15.75" customHeight="1">
      <c r="A17" s="538" t="s">
        <v>1199</v>
      </c>
      <c r="B17" s="503">
        <v>50000</v>
      </c>
      <c r="C17" s="504"/>
      <c r="D17" s="503"/>
      <c r="E17" s="503"/>
      <c r="F17" s="503">
        <v>50000</v>
      </c>
      <c r="G17" s="544">
        <v>50000</v>
      </c>
      <c r="H17" s="591"/>
    </row>
    <row r="18" spans="1:8" ht="15.75" customHeight="1">
      <c r="A18" s="538" t="s">
        <v>1200</v>
      </c>
      <c r="B18" s="503">
        <v>109000</v>
      </c>
      <c r="C18" s="504"/>
      <c r="D18" s="503"/>
      <c r="E18" s="503"/>
      <c r="F18" s="503">
        <v>109000</v>
      </c>
      <c r="G18" s="544">
        <v>109000</v>
      </c>
      <c r="H18" s="591"/>
    </row>
    <row r="19" spans="1:8" ht="15.75" customHeight="1">
      <c r="A19" s="538" t="s">
        <v>1201</v>
      </c>
      <c r="B19" s="503">
        <v>30000</v>
      </c>
      <c r="C19" s="504"/>
      <c r="D19" s="503"/>
      <c r="E19" s="503"/>
      <c r="F19" s="503">
        <v>30000</v>
      </c>
      <c r="G19" s="544">
        <v>30000</v>
      </c>
      <c r="H19" s="591"/>
    </row>
    <row r="20" spans="1:8" ht="15.75" customHeight="1">
      <c r="A20" s="538" t="s">
        <v>1202</v>
      </c>
      <c r="B20" s="503">
        <v>30000</v>
      </c>
      <c r="C20" s="504"/>
      <c r="D20" s="503"/>
      <c r="E20" s="503"/>
      <c r="F20" s="503">
        <v>30000</v>
      </c>
      <c r="G20" s="544">
        <v>30000</v>
      </c>
      <c r="H20" s="591"/>
    </row>
    <row r="21" spans="1:8" ht="15.75" customHeight="1">
      <c r="A21" s="538" t="s">
        <v>1203</v>
      </c>
      <c r="B21" s="503">
        <v>712000</v>
      </c>
      <c r="C21" s="504"/>
      <c r="D21" s="503"/>
      <c r="E21" s="503"/>
      <c r="F21" s="503">
        <v>712000</v>
      </c>
      <c r="G21" s="544">
        <v>712000</v>
      </c>
      <c r="H21" s="591"/>
    </row>
    <row r="22" spans="1:8" ht="15.75" customHeight="1">
      <c r="A22" s="538" t="s">
        <v>1205</v>
      </c>
      <c r="B22" s="503">
        <v>53144</v>
      </c>
      <c r="C22" s="504"/>
      <c r="D22" s="503"/>
      <c r="E22" s="503"/>
      <c r="F22" s="503">
        <v>53144</v>
      </c>
      <c r="G22" s="544">
        <v>53144</v>
      </c>
      <c r="H22" s="591"/>
    </row>
    <row r="23" spans="1:8" ht="15.75" customHeight="1">
      <c r="A23" s="538" t="s">
        <v>1206</v>
      </c>
      <c r="B23" s="503">
        <v>86100</v>
      </c>
      <c r="C23" s="504"/>
      <c r="D23" s="503"/>
      <c r="E23" s="503"/>
      <c r="F23" s="503">
        <v>86100</v>
      </c>
      <c r="G23" s="544">
        <v>86100</v>
      </c>
      <c r="H23" s="591"/>
    </row>
    <row r="24" spans="1:8" ht="15.75" customHeight="1">
      <c r="A24" s="538" t="s">
        <v>1207</v>
      </c>
      <c r="B24" s="503">
        <v>39685</v>
      </c>
      <c r="C24" s="504"/>
      <c r="D24" s="503"/>
      <c r="E24" s="503"/>
      <c r="F24" s="503">
        <v>39685</v>
      </c>
      <c r="G24" s="544">
        <v>39685</v>
      </c>
      <c r="H24" s="591"/>
    </row>
    <row r="25" spans="1:8" ht="15.75" customHeight="1">
      <c r="A25" s="538" t="s">
        <v>1208</v>
      </c>
      <c r="B25" s="503">
        <v>254006</v>
      </c>
      <c r="C25" s="504"/>
      <c r="D25" s="503"/>
      <c r="E25" s="503"/>
      <c r="F25" s="503">
        <v>74135</v>
      </c>
      <c r="G25" s="544">
        <v>74135</v>
      </c>
      <c r="H25" s="591"/>
    </row>
    <row r="26" spans="1:8" ht="15.75" customHeight="1">
      <c r="A26" s="538" t="s">
        <v>1209</v>
      </c>
      <c r="B26" s="503">
        <v>190000</v>
      </c>
      <c r="C26" s="504"/>
      <c r="D26" s="503"/>
      <c r="E26" s="503"/>
      <c r="F26" s="503">
        <v>190000</v>
      </c>
      <c r="G26" s="544">
        <v>190000</v>
      </c>
      <c r="H26" s="591"/>
    </row>
    <row r="27" spans="1:8" ht="15.75" customHeight="1">
      <c r="A27" s="538" t="s">
        <v>1210</v>
      </c>
      <c r="B27" s="503">
        <v>178481</v>
      </c>
      <c r="C27" s="504"/>
      <c r="D27" s="503"/>
      <c r="E27" s="503"/>
      <c r="F27" s="503">
        <v>178481</v>
      </c>
      <c r="G27" s="544">
        <v>178481</v>
      </c>
      <c r="H27" s="591"/>
    </row>
    <row r="28" spans="1:8" ht="15.75" customHeight="1">
      <c r="A28" s="538" t="s">
        <v>1211</v>
      </c>
      <c r="B28" s="503">
        <v>84016</v>
      </c>
      <c r="C28" s="504"/>
      <c r="D28" s="503"/>
      <c r="E28" s="503"/>
      <c r="F28" s="503">
        <v>84016</v>
      </c>
      <c r="G28" s="544">
        <v>84016</v>
      </c>
      <c r="H28" s="591"/>
    </row>
    <row r="29" spans="1:8" ht="15.75" customHeight="1">
      <c r="A29" s="538" t="s">
        <v>1212</v>
      </c>
      <c r="B29" s="503">
        <v>14094</v>
      </c>
      <c r="C29" s="504"/>
      <c r="D29" s="503"/>
      <c r="E29" s="503"/>
      <c r="F29" s="503">
        <v>14094</v>
      </c>
      <c r="G29" s="544">
        <v>14094</v>
      </c>
      <c r="H29" s="591"/>
    </row>
    <row r="30" spans="1:8" ht="15.75" customHeight="1">
      <c r="A30" s="538" t="s">
        <v>1213</v>
      </c>
      <c r="B30" s="503">
        <v>159600</v>
      </c>
      <c r="C30" s="504"/>
      <c r="D30" s="503"/>
      <c r="E30" s="503"/>
      <c r="F30" s="503">
        <v>159600</v>
      </c>
      <c r="G30" s="544">
        <v>159600</v>
      </c>
      <c r="H30" s="591"/>
    </row>
    <row r="31" spans="1:8" ht="15.75" customHeight="1">
      <c r="A31" s="538" t="s">
        <v>1214</v>
      </c>
      <c r="B31" s="503">
        <v>13972</v>
      </c>
      <c r="C31" s="504"/>
      <c r="D31" s="503"/>
      <c r="E31" s="503"/>
      <c r="F31" s="503">
        <v>13972</v>
      </c>
      <c r="G31" s="544">
        <v>13972</v>
      </c>
      <c r="H31" s="591"/>
    </row>
    <row r="32" spans="1:8" ht="15.75" customHeight="1">
      <c r="A32" s="538" t="s">
        <v>1215</v>
      </c>
      <c r="B32" s="503">
        <v>75200</v>
      </c>
      <c r="C32" s="504"/>
      <c r="D32" s="503"/>
      <c r="E32" s="503"/>
      <c r="F32" s="503">
        <v>75200</v>
      </c>
      <c r="G32" s="544">
        <v>75200</v>
      </c>
      <c r="H32" s="591"/>
    </row>
    <row r="33" spans="1:8" ht="15.75" customHeight="1">
      <c r="A33" s="538" t="s">
        <v>1216</v>
      </c>
      <c r="B33" s="503">
        <v>60575</v>
      </c>
      <c r="C33" s="504"/>
      <c r="D33" s="503"/>
      <c r="E33" s="503"/>
      <c r="F33" s="503">
        <v>60575</v>
      </c>
      <c r="G33" s="544">
        <v>60575</v>
      </c>
      <c r="H33" s="591"/>
    </row>
    <row r="34" spans="1:8" ht="15.75" customHeight="1" thickBot="1">
      <c r="A34" s="538" t="s">
        <v>1217</v>
      </c>
      <c r="B34" s="503">
        <v>7874</v>
      </c>
      <c r="C34" s="504"/>
      <c r="D34" s="503"/>
      <c r="E34" s="503"/>
      <c r="F34" s="503">
        <v>7874</v>
      </c>
      <c r="G34" s="544">
        <v>7874</v>
      </c>
      <c r="H34" s="591"/>
    </row>
    <row r="35" spans="1:8" s="13" customFormat="1" ht="18" customHeight="1" thickBot="1">
      <c r="A35" s="501" t="s">
        <v>444</v>
      </c>
      <c r="B35" s="498">
        <f>B9+B11</f>
        <v>3561523</v>
      </c>
      <c r="C35" s="498"/>
      <c r="D35" s="498">
        <f>SUM(D10:D34)</f>
        <v>0</v>
      </c>
      <c r="E35" s="498">
        <f>E9+E11</f>
        <v>0</v>
      </c>
      <c r="F35" s="498">
        <f>F9+F11</f>
        <v>3381652</v>
      </c>
      <c r="G35" s="502">
        <f>G9+G11</f>
        <v>3381652</v>
      </c>
      <c r="H35" s="591"/>
    </row>
    <row r="36" spans="6:8" ht="12.75">
      <c r="F36" s="5"/>
      <c r="G36" s="5"/>
      <c r="H36" s="360"/>
    </row>
    <row r="37" ht="12.75">
      <c r="H37" s="360"/>
    </row>
    <row r="38" ht="12.75">
      <c r="H38" s="360"/>
    </row>
    <row r="39" ht="12.75">
      <c r="H39" s="360"/>
    </row>
    <row r="40" ht="12.75">
      <c r="H40" s="360"/>
    </row>
    <row r="41" ht="12.75">
      <c r="H41" s="360"/>
    </row>
    <row r="42" ht="12.75">
      <c r="H42" s="360"/>
    </row>
    <row r="43" ht="12.75">
      <c r="H43" s="360"/>
    </row>
    <row r="44" ht="12.75">
      <c r="H44" s="360"/>
    </row>
  </sheetData>
  <sheetProtection/>
  <mergeCells count="3">
    <mergeCell ref="A1:G1"/>
    <mergeCell ref="F2:G2"/>
    <mergeCell ref="H1:H35"/>
  </mergeCells>
  <printOptions horizontalCentered="1"/>
  <pageMargins left="0.35" right="0.16" top="0.46" bottom="0.34" header="0.17" footer="0.2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3"/>
  <sheetViews>
    <sheetView zoomScaleSheetLayoutView="130" zoomScalePageLayoutView="0" workbookViewId="0" topLeftCell="A1">
      <selection activeCell="J5" sqref="J5"/>
    </sheetView>
  </sheetViews>
  <sheetFormatPr defaultColWidth="9.00390625" defaultRowHeight="12.75"/>
  <cols>
    <col min="1" max="1" width="48.125" style="4" customWidth="1"/>
    <col min="2" max="7" width="15.875" style="3" customWidth="1"/>
    <col min="8" max="8" width="4.125" style="3" customWidth="1"/>
    <col min="9" max="9" width="13.875" style="3" customWidth="1"/>
    <col min="10" max="16384" width="9.375" style="3" customWidth="1"/>
  </cols>
  <sheetData>
    <row r="1" spans="1:8" ht="24.75" customHeight="1">
      <c r="A1" s="593" t="s">
        <v>399</v>
      </c>
      <c r="B1" s="593"/>
      <c r="C1" s="593"/>
      <c r="D1" s="593"/>
      <c r="E1" s="593"/>
      <c r="F1" s="593"/>
      <c r="G1" s="593"/>
      <c r="H1" s="592" t="str">
        <f>+CONCATENATE("4. melléklet a 3/2018. (V.29.) önkormányzati rendelethez")</f>
        <v>4. melléklet a 3/2018. (V.29.) önkormányzati rendelethez</v>
      </c>
    </row>
    <row r="2" spans="1:8" ht="23.25" customHeight="1" thickBot="1">
      <c r="A2" s="18"/>
      <c r="B2" s="9"/>
      <c r="C2" s="9"/>
      <c r="D2" s="9"/>
      <c r="E2" s="9"/>
      <c r="F2" s="594" t="s">
        <v>1185</v>
      </c>
      <c r="G2" s="594"/>
      <c r="H2" s="592"/>
    </row>
    <row r="3" spans="1:8" s="5" customFormat="1" ht="48.75" customHeight="1" thickBot="1">
      <c r="A3" s="19" t="s">
        <v>448</v>
      </c>
      <c r="B3" s="20" t="s">
        <v>446</v>
      </c>
      <c r="C3" s="20" t="s">
        <v>447</v>
      </c>
      <c r="D3" s="20" t="str">
        <f>+'3.sz.mell.'!D3</f>
        <v>Felhasználás 2017.XII.31-ig</v>
      </c>
      <c r="E3" s="20" t="str">
        <f>+'3.sz.mell.'!E3</f>
        <v>2017 évi módosított előírányzat </v>
      </c>
      <c r="F3" s="80" t="str">
        <f>+'3.sz.mell.'!F3</f>
        <v>2017.évi teljesítés</v>
      </c>
      <c r="G3" s="79" t="str">
        <f>+'3.sz.mell.'!G3</f>
        <v>Összes teljesítés 2017. XII.31-ig</v>
      </c>
      <c r="H3" s="592"/>
    </row>
    <row r="4" spans="1:8" s="9" customFormat="1" ht="15" customHeight="1" thickBot="1">
      <c r="A4" s="332" t="s">
        <v>733</v>
      </c>
      <c r="B4" s="333" t="s">
        <v>734</v>
      </c>
      <c r="C4" s="333" t="s">
        <v>735</v>
      </c>
      <c r="D4" s="333" t="s">
        <v>736</v>
      </c>
      <c r="E4" s="333" t="s">
        <v>737</v>
      </c>
      <c r="F4" s="28" t="s">
        <v>814</v>
      </c>
      <c r="G4" s="334" t="s">
        <v>860</v>
      </c>
      <c r="H4" s="592"/>
    </row>
    <row r="5" spans="1:8" ht="15.75" customHeight="1" thickBot="1">
      <c r="A5" s="501" t="s">
        <v>1183</v>
      </c>
      <c r="B5" s="498">
        <f>SUM(B6:B9)</f>
        <v>23777117</v>
      </c>
      <c r="C5" s="498">
        <f>SUM(C8:C9)</f>
        <v>0</v>
      </c>
      <c r="D5" s="498">
        <f>SUM(D8:D9)</f>
        <v>0</v>
      </c>
      <c r="E5" s="498">
        <f>SUM(E8:E9)</f>
        <v>0</v>
      </c>
      <c r="F5" s="498">
        <f>SUM(F8:F9)</f>
        <v>5089094</v>
      </c>
      <c r="G5" s="502">
        <f>+D5+F5</f>
        <v>5089094</v>
      </c>
      <c r="H5" s="592"/>
    </row>
    <row r="6" spans="1:8" ht="15.75" customHeight="1">
      <c r="A6" s="555" t="s">
        <v>1220</v>
      </c>
      <c r="B6" s="556">
        <v>18488987</v>
      </c>
      <c r="C6" s="557"/>
      <c r="D6" s="557"/>
      <c r="E6" s="557"/>
      <c r="F6" s="556">
        <v>18488987</v>
      </c>
      <c r="G6" s="558">
        <v>18488987</v>
      </c>
      <c r="H6" s="592"/>
    </row>
    <row r="7" spans="1:8" ht="15.75" customHeight="1">
      <c r="A7" s="539" t="s">
        <v>1221</v>
      </c>
      <c r="B7" s="541">
        <v>146378</v>
      </c>
      <c r="C7" s="540"/>
      <c r="D7" s="540"/>
      <c r="E7" s="540"/>
      <c r="F7" s="541">
        <v>146378</v>
      </c>
      <c r="G7" s="542">
        <v>146378</v>
      </c>
      <c r="H7" s="592"/>
    </row>
    <row r="8" spans="1:8" ht="15.75" customHeight="1">
      <c r="A8" s="539" t="s">
        <v>1222</v>
      </c>
      <c r="B8" s="541">
        <v>1496552</v>
      </c>
      <c r="C8" s="541"/>
      <c r="D8" s="541"/>
      <c r="E8" s="541"/>
      <c r="F8" s="541">
        <v>1443894</v>
      </c>
      <c r="G8" s="542">
        <v>1443894</v>
      </c>
      <c r="H8" s="592"/>
    </row>
    <row r="9" spans="1:8" ht="15.75" customHeight="1">
      <c r="A9" s="551" t="s">
        <v>1223</v>
      </c>
      <c r="B9" s="552">
        <v>3645200</v>
      </c>
      <c r="C9" s="553"/>
      <c r="D9" s="553"/>
      <c r="E9" s="553"/>
      <c r="F9" s="552">
        <v>3645200</v>
      </c>
      <c r="G9" s="554">
        <v>3645200</v>
      </c>
      <c r="H9" s="592"/>
    </row>
    <row r="10" spans="1:8" ht="15.75" customHeight="1">
      <c r="A10" s="551" t="s">
        <v>1225</v>
      </c>
      <c r="B10" s="564">
        <v>1180200</v>
      </c>
      <c r="C10" s="217"/>
      <c r="D10" s="2"/>
      <c r="E10" s="2"/>
      <c r="F10" s="565" t="s">
        <v>1226</v>
      </c>
      <c r="G10" s="565" t="s">
        <v>1226</v>
      </c>
      <c r="H10" s="592"/>
    </row>
    <row r="11" spans="1:8" ht="15.75" customHeight="1">
      <c r="A11" s="14"/>
      <c r="B11" s="2"/>
      <c r="C11" s="217"/>
      <c r="D11" s="2"/>
      <c r="E11" s="2"/>
      <c r="F11" s="541"/>
      <c r="G11" s="541"/>
      <c r="H11" s="592"/>
    </row>
    <row r="12" spans="1:8" ht="15.75" customHeight="1">
      <c r="A12" s="14"/>
      <c r="B12" s="2"/>
      <c r="C12" s="217"/>
      <c r="D12" s="2"/>
      <c r="E12" s="2"/>
      <c r="F12" s="29"/>
      <c r="G12" s="30">
        <f aca="true" t="shared" si="0" ref="G12:G22">+D12+F12</f>
        <v>0</v>
      </c>
      <c r="H12" s="592"/>
    </row>
    <row r="13" spans="1:8" ht="15.75" customHeight="1">
      <c r="A13" s="14"/>
      <c r="B13" s="2"/>
      <c r="C13" s="217"/>
      <c r="D13" s="2"/>
      <c r="E13" s="2"/>
      <c r="F13" s="29"/>
      <c r="G13" s="30">
        <f t="shared" si="0"/>
        <v>0</v>
      </c>
      <c r="H13" s="592"/>
    </row>
    <row r="14" spans="1:8" ht="15.75" customHeight="1">
      <c r="A14" s="14"/>
      <c r="B14" s="2"/>
      <c r="C14" s="217"/>
      <c r="D14" s="2"/>
      <c r="E14" s="2"/>
      <c r="F14" s="29"/>
      <c r="G14" s="30">
        <f t="shared" si="0"/>
        <v>0</v>
      </c>
      <c r="H14" s="592"/>
    </row>
    <row r="15" spans="1:8" ht="15.75" customHeight="1">
      <c r="A15" s="14"/>
      <c r="B15" s="2"/>
      <c r="C15" s="217"/>
      <c r="D15" s="2"/>
      <c r="E15" s="2"/>
      <c r="F15" s="29"/>
      <c r="G15" s="30">
        <f t="shared" si="0"/>
        <v>0</v>
      </c>
      <c r="H15" s="592"/>
    </row>
    <row r="16" spans="1:8" ht="15.75" customHeight="1">
      <c r="A16" s="14"/>
      <c r="B16" s="2"/>
      <c r="C16" s="217"/>
      <c r="D16" s="2"/>
      <c r="E16" s="2"/>
      <c r="F16" s="29"/>
      <c r="G16" s="30">
        <f t="shared" si="0"/>
        <v>0</v>
      </c>
      <c r="H16" s="592"/>
    </row>
    <row r="17" spans="1:8" ht="15.75" customHeight="1">
      <c r="A17" s="14"/>
      <c r="B17" s="2"/>
      <c r="C17" s="217"/>
      <c r="D17" s="2"/>
      <c r="E17" s="2"/>
      <c r="F17" s="29"/>
      <c r="G17" s="30">
        <f t="shared" si="0"/>
        <v>0</v>
      </c>
      <c r="H17" s="592"/>
    </row>
    <row r="18" spans="1:8" ht="15.75" customHeight="1">
      <c r="A18" s="14"/>
      <c r="B18" s="2"/>
      <c r="C18" s="217"/>
      <c r="D18" s="2"/>
      <c r="E18" s="2"/>
      <c r="F18" s="29"/>
      <c r="G18" s="30">
        <f t="shared" si="0"/>
        <v>0</v>
      </c>
      <c r="H18" s="592"/>
    </row>
    <row r="19" spans="1:8" ht="15.75" customHeight="1">
      <c r="A19" s="14"/>
      <c r="B19" s="2"/>
      <c r="C19" s="217"/>
      <c r="D19" s="2"/>
      <c r="E19" s="2"/>
      <c r="F19" s="29"/>
      <c r="G19" s="30">
        <f t="shared" si="0"/>
        <v>0</v>
      </c>
      <c r="H19" s="592"/>
    </row>
    <row r="20" spans="1:8" ht="15.75" customHeight="1">
      <c r="A20" s="14"/>
      <c r="B20" s="2"/>
      <c r="C20" s="217"/>
      <c r="D20" s="2"/>
      <c r="E20" s="2"/>
      <c r="F20" s="29"/>
      <c r="G20" s="30">
        <f t="shared" si="0"/>
        <v>0</v>
      </c>
      <c r="H20" s="592"/>
    </row>
    <row r="21" spans="1:8" ht="15.75" customHeight="1">
      <c r="A21" s="14"/>
      <c r="B21" s="2"/>
      <c r="C21" s="217"/>
      <c r="D21" s="2"/>
      <c r="E21" s="2"/>
      <c r="F21" s="29"/>
      <c r="G21" s="30">
        <f t="shared" si="0"/>
        <v>0</v>
      </c>
      <c r="H21" s="592"/>
    </row>
    <row r="22" spans="1:8" ht="15.75" customHeight="1" thickBot="1">
      <c r="A22" s="559"/>
      <c r="B22" s="560"/>
      <c r="C22" s="561"/>
      <c r="D22" s="560"/>
      <c r="E22" s="560"/>
      <c r="F22" s="562"/>
      <c r="G22" s="563">
        <f t="shared" si="0"/>
        <v>0</v>
      </c>
      <c r="H22" s="592"/>
    </row>
    <row r="23" spans="1:8" s="13" customFormat="1" ht="18" customHeight="1" thickBot="1">
      <c r="A23" s="21" t="s">
        <v>444</v>
      </c>
      <c r="B23" s="11">
        <f>SUM(B6:B22)</f>
        <v>24957317</v>
      </c>
      <c r="C23" s="17"/>
      <c r="D23" s="11">
        <f>SUM(D5:D22)</f>
        <v>0</v>
      </c>
      <c r="E23" s="11">
        <f>SUM(E5:E22)</f>
        <v>0</v>
      </c>
      <c r="F23" s="11">
        <f>SUM(F6:F22)</f>
        <v>23724459</v>
      </c>
      <c r="G23" s="12">
        <f>SUM(G6:G22)</f>
        <v>23724459</v>
      </c>
      <c r="H23" s="592"/>
    </row>
  </sheetData>
  <sheetProtection/>
  <mergeCells count="3">
    <mergeCell ref="H1:H23"/>
    <mergeCell ref="A1:G1"/>
    <mergeCell ref="F2:G2"/>
  </mergeCells>
  <printOptions horizontalCentered="1"/>
  <pageMargins left="0.7874015748031497" right="0.7874015748031497" top="0.984251968503937" bottom="0.984251968503937" header="0.5" footer="0.5"/>
  <pageSetup fitToHeight="1" fitToWidth="1" horizontalDpi="300" verticalDpi="3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8"/>
  <sheetViews>
    <sheetView zoomScale="130" zoomScaleNormal="130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28.50390625" style="7" customWidth="1"/>
    <col min="2" max="13" width="10.00390625" style="7" customWidth="1"/>
    <col min="14" max="14" width="4.00390625" style="7" customWidth="1"/>
    <col min="15" max="16384" width="9.375" style="7" customWidth="1"/>
  </cols>
  <sheetData>
    <row r="1" spans="1:14" ht="15.75" customHeight="1">
      <c r="A1" s="610" t="s">
        <v>397</v>
      </c>
      <c r="B1" s="610"/>
      <c r="C1" s="610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9" t="str">
        <f>+CONCATENATE("5. melléklet a 3/2018. (V.29.) önkormányzati rendelethez    ")</f>
        <v>5. melléklet a 3/2018. (V.29.) önkormányzati rendelethez    </v>
      </c>
    </row>
    <row r="2" spans="1:14" ht="15.75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611" t="s">
        <v>1185</v>
      </c>
      <c r="M2" s="611"/>
      <c r="N2" s="609"/>
    </row>
    <row r="3" spans="1:14" ht="13.5" thickBot="1">
      <c r="A3" s="603" t="s">
        <v>482</v>
      </c>
      <c r="B3" s="607" t="s">
        <v>564</v>
      </c>
      <c r="C3" s="607"/>
      <c r="D3" s="607"/>
      <c r="E3" s="607"/>
      <c r="F3" s="607"/>
      <c r="G3" s="607"/>
      <c r="H3" s="607"/>
      <c r="I3" s="607"/>
      <c r="J3" s="616" t="s">
        <v>566</v>
      </c>
      <c r="K3" s="616"/>
      <c r="L3" s="616"/>
      <c r="M3" s="616"/>
      <c r="N3" s="609"/>
    </row>
    <row r="4" spans="1:14" ht="15" customHeight="1" thickBot="1">
      <c r="A4" s="604"/>
      <c r="B4" s="608" t="s">
        <v>567</v>
      </c>
      <c r="C4" s="597" t="s">
        <v>568</v>
      </c>
      <c r="D4" s="598" t="s">
        <v>562</v>
      </c>
      <c r="E4" s="598"/>
      <c r="F4" s="598"/>
      <c r="G4" s="598"/>
      <c r="H4" s="598"/>
      <c r="I4" s="598"/>
      <c r="J4" s="617"/>
      <c r="K4" s="617"/>
      <c r="L4" s="617"/>
      <c r="M4" s="617"/>
      <c r="N4" s="609"/>
    </row>
    <row r="5" spans="1:14" ht="21.75" thickBot="1">
      <c r="A5" s="604"/>
      <c r="B5" s="608"/>
      <c r="C5" s="597"/>
      <c r="D5" s="32" t="s">
        <v>567</v>
      </c>
      <c r="E5" s="32" t="s">
        <v>568</v>
      </c>
      <c r="F5" s="32" t="s">
        <v>567</v>
      </c>
      <c r="G5" s="32" t="s">
        <v>568</v>
      </c>
      <c r="H5" s="32" t="s">
        <v>567</v>
      </c>
      <c r="I5" s="32" t="s">
        <v>568</v>
      </c>
      <c r="J5" s="617"/>
      <c r="K5" s="617"/>
      <c r="L5" s="617"/>
      <c r="M5" s="617"/>
      <c r="N5" s="609"/>
    </row>
    <row r="6" spans="1:14" ht="32.25" thickBot="1">
      <c r="A6" s="605"/>
      <c r="B6" s="597" t="s">
        <v>563</v>
      </c>
      <c r="C6" s="597"/>
      <c r="D6" s="597"/>
      <c r="E6" s="597"/>
      <c r="F6" s="597" t="str">
        <f>+CONCATENATE(LEFT(ÖSSZEFÜGGÉSEK!G10),". évi")</f>
        <v>. évi</v>
      </c>
      <c r="G6" s="597"/>
      <c r="H6" s="608" t="str">
        <f>+CONCATENATE(LEFT(ÖSSZEFÜGGÉSEK!A4,4),". után")</f>
        <v>2016. után</v>
      </c>
      <c r="I6" s="608"/>
      <c r="J6" s="31">
        <f>+D6</f>
        <v>0</v>
      </c>
      <c r="K6" s="32" t="str">
        <f>+F6</f>
        <v>. évi</v>
      </c>
      <c r="L6" s="31" t="s">
        <v>435</v>
      </c>
      <c r="M6" s="32" t="str">
        <f>+CONCATENATE("Teljesítés %-a ",LEFT(ÖSSZEFÜGGÉSEK!A4,4),". XII. 31-ig")</f>
        <v>Teljesítés %-a 2016. XII. 31-ig</v>
      </c>
      <c r="N6" s="609"/>
    </row>
    <row r="7" spans="1:14" ht="13.5" thickBot="1">
      <c r="A7" s="33" t="s">
        <v>733</v>
      </c>
      <c r="B7" s="31" t="s">
        <v>734</v>
      </c>
      <c r="C7" s="31" t="s">
        <v>735</v>
      </c>
      <c r="D7" s="34" t="s">
        <v>736</v>
      </c>
      <c r="E7" s="32" t="s">
        <v>737</v>
      </c>
      <c r="F7" s="32" t="s">
        <v>814</v>
      </c>
      <c r="G7" s="32" t="s">
        <v>815</v>
      </c>
      <c r="H7" s="31" t="s">
        <v>816</v>
      </c>
      <c r="I7" s="34" t="s">
        <v>817</v>
      </c>
      <c r="J7" s="34" t="s">
        <v>861</v>
      </c>
      <c r="K7" s="34" t="s">
        <v>862</v>
      </c>
      <c r="L7" s="34" t="s">
        <v>863</v>
      </c>
      <c r="M7" s="35" t="s">
        <v>864</v>
      </c>
      <c r="N7" s="609"/>
    </row>
    <row r="8" spans="1:14" ht="12.75">
      <c r="A8" s="36" t="s">
        <v>483</v>
      </c>
      <c r="B8" s="37"/>
      <c r="C8" s="57"/>
      <c r="D8" s="57"/>
      <c r="E8" s="68"/>
      <c r="F8" s="57"/>
      <c r="G8" s="57"/>
      <c r="H8" s="57"/>
      <c r="I8" s="57"/>
      <c r="J8" s="57"/>
      <c r="K8" s="57"/>
      <c r="L8" s="38">
        <f aca="true" t="shared" si="0" ref="L8:L14">+J8+K8</f>
        <v>0</v>
      </c>
      <c r="M8" s="72">
        <f aca="true" t="shared" si="1" ref="M8:M15">IF((C8&lt;&gt;0),ROUND((L8/C8)*100,1),"")</f>
      </c>
      <c r="N8" s="609"/>
    </row>
    <row r="9" spans="1:14" ht="12.75">
      <c r="A9" s="39" t="s">
        <v>495</v>
      </c>
      <c r="B9" s="40"/>
      <c r="C9" s="41"/>
      <c r="D9" s="41"/>
      <c r="E9" s="41"/>
      <c r="F9" s="41"/>
      <c r="G9" s="41"/>
      <c r="H9" s="41"/>
      <c r="I9" s="41"/>
      <c r="J9" s="41"/>
      <c r="K9" s="41"/>
      <c r="L9" s="42">
        <f t="shared" si="0"/>
        <v>0</v>
      </c>
      <c r="M9" s="73">
        <f t="shared" si="1"/>
      </c>
      <c r="N9" s="609"/>
    </row>
    <row r="10" spans="1:14" ht="12.75">
      <c r="A10" s="43" t="s">
        <v>484</v>
      </c>
      <c r="B10" s="44"/>
      <c r="C10" s="60"/>
      <c r="D10" s="60"/>
      <c r="E10" s="60"/>
      <c r="F10" s="60"/>
      <c r="G10" s="60"/>
      <c r="H10" s="60"/>
      <c r="I10" s="60"/>
      <c r="J10" s="60"/>
      <c r="K10" s="60"/>
      <c r="L10" s="42">
        <f t="shared" si="0"/>
        <v>0</v>
      </c>
      <c r="M10" s="73">
        <f t="shared" si="1"/>
      </c>
      <c r="N10" s="609"/>
    </row>
    <row r="11" spans="1:14" ht="12.75">
      <c r="A11" s="43" t="s">
        <v>496</v>
      </c>
      <c r="B11" s="44"/>
      <c r="C11" s="60"/>
      <c r="D11" s="60"/>
      <c r="E11" s="60"/>
      <c r="F11" s="60"/>
      <c r="G11" s="60"/>
      <c r="H11" s="60"/>
      <c r="I11" s="60"/>
      <c r="J11" s="60"/>
      <c r="K11" s="60"/>
      <c r="L11" s="42">
        <f t="shared" si="0"/>
        <v>0</v>
      </c>
      <c r="M11" s="73">
        <f t="shared" si="1"/>
      </c>
      <c r="N11" s="609"/>
    </row>
    <row r="12" spans="1:14" ht="12.75">
      <c r="A12" s="43" t="s">
        <v>485</v>
      </c>
      <c r="B12" s="44"/>
      <c r="C12" s="60"/>
      <c r="D12" s="60"/>
      <c r="E12" s="60"/>
      <c r="F12" s="60"/>
      <c r="G12" s="60"/>
      <c r="H12" s="60"/>
      <c r="I12" s="60"/>
      <c r="J12" s="60"/>
      <c r="K12" s="60"/>
      <c r="L12" s="42">
        <f t="shared" si="0"/>
        <v>0</v>
      </c>
      <c r="M12" s="73">
        <f t="shared" si="1"/>
      </c>
      <c r="N12" s="609"/>
    </row>
    <row r="13" spans="1:14" ht="12.75">
      <c r="A13" s="43" t="s">
        <v>486</v>
      </c>
      <c r="B13" s="44"/>
      <c r="C13" s="60"/>
      <c r="D13" s="60"/>
      <c r="E13" s="60"/>
      <c r="F13" s="60"/>
      <c r="G13" s="60"/>
      <c r="H13" s="60"/>
      <c r="I13" s="60"/>
      <c r="J13" s="60"/>
      <c r="K13" s="60"/>
      <c r="L13" s="42">
        <f t="shared" si="0"/>
        <v>0</v>
      </c>
      <c r="M13" s="73">
        <f t="shared" si="1"/>
      </c>
      <c r="N13" s="609"/>
    </row>
    <row r="14" spans="1:14" ht="15" customHeight="1" thickBot="1">
      <c r="A14" s="45"/>
      <c r="B14" s="46"/>
      <c r="C14" s="64"/>
      <c r="D14" s="64"/>
      <c r="E14" s="64"/>
      <c r="F14" s="64"/>
      <c r="G14" s="64"/>
      <c r="H14" s="64"/>
      <c r="I14" s="64"/>
      <c r="J14" s="64"/>
      <c r="K14" s="64"/>
      <c r="L14" s="42">
        <f t="shared" si="0"/>
        <v>0</v>
      </c>
      <c r="M14" s="74">
        <f t="shared" si="1"/>
      </c>
      <c r="N14" s="609"/>
    </row>
    <row r="15" spans="1:14" ht="13.5" thickBot="1">
      <c r="A15" s="47" t="s">
        <v>488</v>
      </c>
      <c r="B15" s="48">
        <f aca="true" t="shared" si="2" ref="B15:L15">B8+SUM(B10:B14)</f>
        <v>0</v>
      </c>
      <c r="C15" s="48">
        <f t="shared" si="2"/>
        <v>0</v>
      </c>
      <c r="D15" s="48">
        <f t="shared" si="2"/>
        <v>0</v>
      </c>
      <c r="E15" s="48">
        <f t="shared" si="2"/>
        <v>0</v>
      </c>
      <c r="F15" s="48">
        <f t="shared" si="2"/>
        <v>0</v>
      </c>
      <c r="G15" s="48">
        <f t="shared" si="2"/>
        <v>0</v>
      </c>
      <c r="H15" s="48">
        <f t="shared" si="2"/>
        <v>0</v>
      </c>
      <c r="I15" s="48">
        <f t="shared" si="2"/>
        <v>0</v>
      </c>
      <c r="J15" s="48">
        <f t="shared" si="2"/>
        <v>0</v>
      </c>
      <c r="K15" s="48">
        <f t="shared" si="2"/>
        <v>0</v>
      </c>
      <c r="L15" s="48">
        <f t="shared" si="2"/>
        <v>0</v>
      </c>
      <c r="M15" s="49">
        <f t="shared" si="1"/>
      </c>
      <c r="N15" s="609"/>
    </row>
    <row r="16" spans="1:14" ht="12.75">
      <c r="A16" s="50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609"/>
    </row>
    <row r="17" spans="1:14" ht="13.5" thickBot="1">
      <c r="A17" s="53" t="s">
        <v>487</v>
      </c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609"/>
    </row>
    <row r="18" spans="1:14" ht="12.75">
      <c r="A18" s="56" t="s">
        <v>491</v>
      </c>
      <c r="B18" s="37"/>
      <c r="C18" s="57"/>
      <c r="D18" s="57"/>
      <c r="E18" s="68"/>
      <c r="F18" s="57"/>
      <c r="G18" s="57"/>
      <c r="H18" s="57"/>
      <c r="I18" s="57"/>
      <c r="J18" s="57"/>
      <c r="K18" s="57"/>
      <c r="L18" s="58">
        <f aca="true" t="shared" si="3" ref="L18:L23">+J18+K18</f>
        <v>0</v>
      </c>
      <c r="M18" s="72">
        <f aca="true" t="shared" si="4" ref="M18:M24">IF((C18&lt;&gt;0),ROUND((L18/C18)*100,1),"")</f>
      </c>
      <c r="N18" s="609"/>
    </row>
    <row r="19" spans="1:14" ht="12.75">
      <c r="A19" s="59" t="s">
        <v>492</v>
      </c>
      <c r="B19" s="40"/>
      <c r="C19" s="60"/>
      <c r="D19" s="60"/>
      <c r="E19" s="60"/>
      <c r="F19" s="60"/>
      <c r="G19" s="60"/>
      <c r="H19" s="60"/>
      <c r="I19" s="60"/>
      <c r="J19" s="60"/>
      <c r="K19" s="60"/>
      <c r="L19" s="61">
        <f t="shared" si="3"/>
        <v>0</v>
      </c>
      <c r="M19" s="73">
        <f t="shared" si="4"/>
      </c>
      <c r="N19" s="609"/>
    </row>
    <row r="20" spans="1:14" ht="12.75">
      <c r="A20" s="59" t="s">
        <v>493</v>
      </c>
      <c r="B20" s="44"/>
      <c r="C20" s="60"/>
      <c r="D20" s="60"/>
      <c r="E20" s="60"/>
      <c r="F20" s="60"/>
      <c r="G20" s="60"/>
      <c r="H20" s="60"/>
      <c r="I20" s="60"/>
      <c r="J20" s="60"/>
      <c r="K20" s="60"/>
      <c r="L20" s="61">
        <f t="shared" si="3"/>
        <v>0</v>
      </c>
      <c r="M20" s="73">
        <f t="shared" si="4"/>
      </c>
      <c r="N20" s="609"/>
    </row>
    <row r="21" spans="1:14" ht="12.75">
      <c r="A21" s="59" t="s">
        <v>494</v>
      </c>
      <c r="B21" s="44"/>
      <c r="C21" s="60"/>
      <c r="D21" s="60"/>
      <c r="E21" s="60"/>
      <c r="F21" s="60"/>
      <c r="G21" s="60"/>
      <c r="H21" s="60"/>
      <c r="I21" s="60"/>
      <c r="J21" s="60"/>
      <c r="K21" s="60"/>
      <c r="L21" s="61">
        <f t="shared" si="3"/>
        <v>0</v>
      </c>
      <c r="M21" s="73">
        <f t="shared" si="4"/>
      </c>
      <c r="N21" s="609"/>
    </row>
    <row r="22" spans="1:14" ht="12.75">
      <c r="A22" s="62"/>
      <c r="B22" s="44"/>
      <c r="C22" s="60"/>
      <c r="D22" s="60"/>
      <c r="E22" s="60"/>
      <c r="F22" s="60"/>
      <c r="G22" s="60"/>
      <c r="H22" s="60"/>
      <c r="I22" s="60"/>
      <c r="J22" s="60"/>
      <c r="K22" s="60"/>
      <c r="L22" s="61">
        <f t="shared" si="3"/>
        <v>0</v>
      </c>
      <c r="M22" s="73">
        <f t="shared" si="4"/>
      </c>
      <c r="N22" s="609"/>
    </row>
    <row r="23" spans="1:14" ht="13.5" thickBot="1">
      <c r="A23" s="63"/>
      <c r="B23" s="46"/>
      <c r="C23" s="64"/>
      <c r="D23" s="64"/>
      <c r="E23" s="64"/>
      <c r="F23" s="64"/>
      <c r="G23" s="64"/>
      <c r="H23" s="64"/>
      <c r="I23" s="64"/>
      <c r="J23" s="64"/>
      <c r="K23" s="64"/>
      <c r="L23" s="61">
        <f t="shared" si="3"/>
        <v>0</v>
      </c>
      <c r="M23" s="74">
        <f t="shared" si="4"/>
      </c>
      <c r="N23" s="609"/>
    </row>
    <row r="24" spans="1:14" ht="13.5" thickBot="1">
      <c r="A24" s="65" t="s">
        <v>472</v>
      </c>
      <c r="B24" s="48">
        <f aca="true" t="shared" si="5" ref="B24:L24">SUM(B18:B23)</f>
        <v>0</v>
      </c>
      <c r="C24" s="48">
        <f t="shared" si="5"/>
        <v>0</v>
      </c>
      <c r="D24" s="48">
        <f t="shared" si="5"/>
        <v>0</v>
      </c>
      <c r="E24" s="48">
        <f t="shared" si="5"/>
        <v>0</v>
      </c>
      <c r="F24" s="48">
        <f t="shared" si="5"/>
        <v>0</v>
      </c>
      <c r="G24" s="48">
        <f t="shared" si="5"/>
        <v>0</v>
      </c>
      <c r="H24" s="48">
        <f t="shared" si="5"/>
        <v>0</v>
      </c>
      <c r="I24" s="48">
        <f t="shared" si="5"/>
        <v>0</v>
      </c>
      <c r="J24" s="48">
        <f t="shared" si="5"/>
        <v>0</v>
      </c>
      <c r="K24" s="48">
        <f t="shared" si="5"/>
        <v>0</v>
      </c>
      <c r="L24" s="48">
        <f t="shared" si="5"/>
        <v>0</v>
      </c>
      <c r="M24" s="49">
        <f t="shared" si="4"/>
      </c>
      <c r="N24" s="609"/>
    </row>
    <row r="25" spans="1:14" ht="12.75">
      <c r="A25" s="599" t="s">
        <v>561</v>
      </c>
      <c r="B25" s="599"/>
      <c r="C25" s="599"/>
      <c r="D25" s="599"/>
      <c r="E25" s="599"/>
      <c r="F25" s="599"/>
      <c r="G25" s="599"/>
      <c r="H25" s="599"/>
      <c r="I25" s="599"/>
      <c r="J25" s="599"/>
      <c r="K25" s="599"/>
      <c r="L25" s="599"/>
      <c r="M25" s="599"/>
      <c r="N25" s="609"/>
    </row>
    <row r="26" spans="1:14" ht="5.2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09"/>
    </row>
    <row r="27" spans="1:14" ht="15.75">
      <c r="A27" s="606" t="str">
        <f>+CONCATENATE("Önkormányzaton kívüli EU-s projekthez történő hozzájárulás ",LEFT(ÖSSZEFÜGGÉSEK!A4,4),". évi előirányzata és teljesítése")</f>
        <v>Önkormányzaton kívüli EU-s projekthez történő hozzájárulás 2016. évi előirányzata és teljesítése</v>
      </c>
      <c r="B27" s="606"/>
      <c r="C27" s="606"/>
      <c r="D27" s="606"/>
      <c r="E27" s="606"/>
      <c r="F27" s="606"/>
      <c r="G27" s="606"/>
      <c r="H27" s="606"/>
      <c r="I27" s="606"/>
      <c r="J27" s="606"/>
      <c r="K27" s="606"/>
      <c r="L27" s="606"/>
      <c r="M27" s="606"/>
      <c r="N27" s="609"/>
    </row>
    <row r="28" spans="1:14" ht="12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611" t="s">
        <v>1185</v>
      </c>
      <c r="M28" s="611"/>
      <c r="N28" s="609"/>
    </row>
    <row r="29" spans="1:14" ht="21.75" thickBot="1">
      <c r="A29" s="614" t="s">
        <v>489</v>
      </c>
      <c r="B29" s="615"/>
      <c r="C29" s="615"/>
      <c r="D29" s="615"/>
      <c r="E29" s="615"/>
      <c r="F29" s="615"/>
      <c r="G29" s="615"/>
      <c r="H29" s="615"/>
      <c r="I29" s="615"/>
      <c r="J29" s="615"/>
      <c r="K29" s="67" t="s">
        <v>868</v>
      </c>
      <c r="L29" s="67" t="s">
        <v>867</v>
      </c>
      <c r="M29" s="67" t="s">
        <v>566</v>
      </c>
      <c r="N29" s="609"/>
    </row>
    <row r="30" spans="1:14" ht="12.75">
      <c r="A30" s="612"/>
      <c r="B30" s="613"/>
      <c r="C30" s="613"/>
      <c r="D30" s="613"/>
      <c r="E30" s="613"/>
      <c r="F30" s="613"/>
      <c r="G30" s="613"/>
      <c r="H30" s="613"/>
      <c r="I30" s="613"/>
      <c r="J30" s="613"/>
      <c r="K30" s="68"/>
      <c r="L30" s="69"/>
      <c r="M30" s="69"/>
      <c r="N30" s="609"/>
    </row>
    <row r="31" spans="1:14" ht="13.5" thickBot="1">
      <c r="A31" s="600"/>
      <c r="B31" s="601"/>
      <c r="C31" s="601"/>
      <c r="D31" s="601"/>
      <c r="E31" s="601"/>
      <c r="F31" s="601"/>
      <c r="G31" s="601"/>
      <c r="H31" s="601"/>
      <c r="I31" s="601"/>
      <c r="J31" s="601"/>
      <c r="K31" s="70"/>
      <c r="L31" s="64"/>
      <c r="M31" s="64"/>
      <c r="N31" s="609"/>
    </row>
    <row r="32" spans="1:14" ht="13.5" thickBot="1">
      <c r="A32" s="595" t="s">
        <v>436</v>
      </c>
      <c r="B32" s="596"/>
      <c r="C32" s="596"/>
      <c r="D32" s="596"/>
      <c r="E32" s="596"/>
      <c r="F32" s="596"/>
      <c r="G32" s="596"/>
      <c r="H32" s="596"/>
      <c r="I32" s="596"/>
      <c r="J32" s="596"/>
      <c r="K32" s="71">
        <f>SUM(K30:K31)</f>
        <v>0</v>
      </c>
      <c r="L32" s="71">
        <f>SUM(L30:L31)</f>
        <v>0</v>
      </c>
      <c r="M32" s="71">
        <f>SUM(M30:M31)</f>
        <v>0</v>
      </c>
      <c r="N32" s="609"/>
    </row>
    <row r="33" ht="12.75">
      <c r="N33" s="515"/>
    </row>
    <row r="48" ht="12.75">
      <c r="A48" s="8"/>
    </row>
  </sheetData>
  <sheetProtection/>
  <mergeCells count="21">
    <mergeCell ref="H6:I6"/>
    <mergeCell ref="D1:M1"/>
    <mergeCell ref="A3:A6"/>
    <mergeCell ref="A27:M27"/>
    <mergeCell ref="B3:I3"/>
    <mergeCell ref="B4:B5"/>
    <mergeCell ref="N1:N32"/>
    <mergeCell ref="D6:E6"/>
    <mergeCell ref="A1:C1"/>
    <mergeCell ref="L2:M2"/>
    <mergeCell ref="A30:J30"/>
    <mergeCell ref="A32:J32"/>
    <mergeCell ref="F6:G6"/>
    <mergeCell ref="D4:I4"/>
    <mergeCell ref="B6:C6"/>
    <mergeCell ref="A25:M25"/>
    <mergeCell ref="A31:J31"/>
    <mergeCell ref="L28:M28"/>
    <mergeCell ref="A29:J29"/>
    <mergeCell ref="C4:C5"/>
    <mergeCell ref="J3:M5"/>
  </mergeCells>
  <printOptions horizontalCentered="1"/>
  <pageMargins left="0.34" right="0.39" top="0.94" bottom="0.62" header="0.16" footer="0.34"/>
  <pageSetup horizontalDpi="300" verticalDpi="3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DZ2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DZ1"/>
    </sheetView>
  </sheetViews>
  <sheetFormatPr defaultColWidth="10.625" defaultRowHeight="12.75"/>
  <cols>
    <col min="1" max="1" width="9.50390625" style="371" customWidth="1"/>
    <col min="2" max="2" width="79.625" style="371" customWidth="1"/>
    <col min="3" max="3" width="22.375" style="391" customWidth="1"/>
    <col min="4" max="16384" width="10.625" style="371" customWidth="1"/>
  </cols>
  <sheetData>
    <row r="1" spans="1:130" s="392" customFormat="1" ht="21" customHeight="1">
      <c r="A1" s="620" t="s">
        <v>1235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621"/>
      <c r="AF1" s="621"/>
      <c r="AG1" s="621"/>
      <c r="AH1" s="621"/>
      <c r="AI1" s="621"/>
      <c r="AJ1" s="621"/>
      <c r="AK1" s="621"/>
      <c r="AL1" s="621"/>
      <c r="AM1" s="621"/>
      <c r="AN1" s="621"/>
      <c r="AO1" s="621"/>
      <c r="AP1" s="621"/>
      <c r="AQ1" s="621"/>
      <c r="AR1" s="621"/>
      <c r="AS1" s="621"/>
      <c r="AT1" s="621"/>
      <c r="AU1" s="621"/>
      <c r="AV1" s="621"/>
      <c r="AW1" s="621"/>
      <c r="AX1" s="621"/>
      <c r="AY1" s="621"/>
      <c r="AZ1" s="621"/>
      <c r="BA1" s="621"/>
      <c r="BB1" s="621"/>
      <c r="BC1" s="621"/>
      <c r="BD1" s="621"/>
      <c r="BE1" s="621"/>
      <c r="BF1" s="621"/>
      <c r="BG1" s="621"/>
      <c r="BH1" s="621"/>
      <c r="BI1" s="621"/>
      <c r="BJ1" s="621"/>
      <c r="BK1" s="621"/>
      <c r="BL1" s="621"/>
      <c r="BM1" s="621"/>
      <c r="BN1" s="621"/>
      <c r="BO1" s="621"/>
      <c r="BP1" s="621"/>
      <c r="BQ1" s="621"/>
      <c r="BR1" s="621"/>
      <c r="BS1" s="621"/>
      <c r="BT1" s="621"/>
      <c r="BU1" s="621"/>
      <c r="BV1" s="621"/>
      <c r="BW1" s="621"/>
      <c r="BX1" s="621"/>
      <c r="BY1" s="621"/>
      <c r="BZ1" s="621"/>
      <c r="CA1" s="621"/>
      <c r="CB1" s="621"/>
      <c r="CC1" s="621"/>
      <c r="CD1" s="621"/>
      <c r="CE1" s="621"/>
      <c r="CF1" s="621"/>
      <c r="CG1" s="621"/>
      <c r="CH1" s="621"/>
      <c r="CI1" s="621"/>
      <c r="CJ1" s="621"/>
      <c r="CK1" s="621"/>
      <c r="CL1" s="621"/>
      <c r="CM1" s="621"/>
      <c r="CN1" s="621"/>
      <c r="CO1" s="621"/>
      <c r="CP1" s="621"/>
      <c r="CQ1" s="621"/>
      <c r="CR1" s="621"/>
      <c r="CS1" s="621"/>
      <c r="CT1" s="621"/>
      <c r="CU1" s="621"/>
      <c r="CV1" s="621"/>
      <c r="CW1" s="621"/>
      <c r="CX1" s="621"/>
      <c r="CY1" s="621"/>
      <c r="CZ1" s="621"/>
      <c r="DA1" s="621"/>
      <c r="DB1" s="621"/>
      <c r="DC1" s="621"/>
      <c r="DD1" s="621"/>
      <c r="DE1" s="621"/>
      <c r="DF1" s="621"/>
      <c r="DG1" s="621"/>
      <c r="DH1" s="621"/>
      <c r="DI1" s="621"/>
      <c r="DJ1" s="621"/>
      <c r="DK1" s="621"/>
      <c r="DL1" s="621"/>
      <c r="DM1" s="621"/>
      <c r="DN1" s="621"/>
      <c r="DO1" s="621"/>
      <c r="DP1" s="621"/>
      <c r="DQ1" s="621"/>
      <c r="DR1" s="621"/>
      <c r="DS1" s="621"/>
      <c r="DT1" s="621"/>
      <c r="DU1" s="621"/>
      <c r="DV1" s="621"/>
      <c r="DW1" s="621"/>
      <c r="DX1" s="621"/>
      <c r="DY1" s="621"/>
      <c r="DZ1" s="621"/>
    </row>
    <row r="2" spans="1:3" s="392" customFormat="1" ht="24.75" customHeight="1">
      <c r="A2" s="618" t="s">
        <v>952</v>
      </c>
      <c r="B2" s="619"/>
      <c r="C2" s="619"/>
    </row>
    <row r="3" spans="1:3" s="392" customFormat="1" ht="24.75" customHeight="1">
      <c r="A3" s="441" t="s">
        <v>953</v>
      </c>
      <c r="B3" s="441" t="s">
        <v>441</v>
      </c>
      <c r="C3" s="441" t="s">
        <v>954</v>
      </c>
    </row>
    <row r="4" spans="1:3" s="392" customFormat="1" ht="24.75" customHeight="1">
      <c r="A4" s="441">
        <v>1</v>
      </c>
      <c r="B4" s="441">
        <v>2</v>
      </c>
      <c r="C4" s="441">
        <v>3</v>
      </c>
    </row>
    <row r="5" spans="1:3" s="392" customFormat="1" ht="24.75" customHeight="1">
      <c r="A5" s="393" t="s">
        <v>955</v>
      </c>
      <c r="B5" s="394" t="s">
        <v>956</v>
      </c>
      <c r="C5" s="395">
        <v>298773549</v>
      </c>
    </row>
    <row r="6" spans="1:3" s="392" customFormat="1" ht="24.75" customHeight="1">
      <c r="A6" s="393" t="s">
        <v>957</v>
      </c>
      <c r="B6" s="394" t="s">
        <v>958</v>
      </c>
      <c r="C6" s="395">
        <v>173759769</v>
      </c>
    </row>
    <row r="7" spans="1:3" s="392" customFormat="1" ht="24.75" customHeight="1">
      <c r="A7" s="396" t="s">
        <v>959</v>
      </c>
      <c r="B7" s="397" t="s">
        <v>960</v>
      </c>
      <c r="C7" s="398">
        <f>C5-C6</f>
        <v>125013780</v>
      </c>
    </row>
    <row r="8" spans="1:3" s="392" customFormat="1" ht="24.75" customHeight="1">
      <c r="A8" s="393" t="s">
        <v>961</v>
      </c>
      <c r="B8" s="394" t="s">
        <v>962</v>
      </c>
      <c r="C8" s="395">
        <v>32774431</v>
      </c>
    </row>
    <row r="9" spans="1:3" s="392" customFormat="1" ht="24.75" customHeight="1">
      <c r="A9" s="393" t="s">
        <v>963</v>
      </c>
      <c r="B9" s="394" t="s">
        <v>964</v>
      </c>
      <c r="C9" s="395">
        <v>41712007</v>
      </c>
    </row>
    <row r="10" spans="1:3" s="392" customFormat="1" ht="24.75" customHeight="1">
      <c r="A10" s="396" t="s">
        <v>965</v>
      </c>
      <c r="B10" s="397" t="s">
        <v>966</v>
      </c>
      <c r="C10" s="398">
        <f>C8-C9</f>
        <v>-8937576</v>
      </c>
    </row>
    <row r="11" spans="1:3" s="392" customFormat="1" ht="24.75" customHeight="1">
      <c r="A11" s="396" t="s">
        <v>967</v>
      </c>
      <c r="B11" s="397" t="s">
        <v>968</v>
      </c>
      <c r="C11" s="398">
        <f>C7+C10</f>
        <v>116076204</v>
      </c>
    </row>
    <row r="12" spans="1:3" s="392" customFormat="1" ht="24.75" customHeight="1">
      <c r="A12" s="393" t="s">
        <v>969</v>
      </c>
      <c r="B12" s="394" t="s">
        <v>970</v>
      </c>
      <c r="C12" s="395">
        <v>0</v>
      </c>
    </row>
    <row r="13" spans="1:3" s="392" customFormat="1" ht="24.75" customHeight="1">
      <c r="A13" s="393" t="s">
        <v>971</v>
      </c>
      <c r="B13" s="394" t="s">
        <v>972</v>
      </c>
      <c r="C13" s="395">
        <v>0</v>
      </c>
    </row>
    <row r="14" spans="1:3" s="392" customFormat="1" ht="24.75" customHeight="1">
      <c r="A14" s="396" t="s">
        <v>973</v>
      </c>
      <c r="B14" s="397" t="s">
        <v>974</v>
      </c>
      <c r="C14" s="398">
        <v>0</v>
      </c>
    </row>
    <row r="15" spans="1:3" s="392" customFormat="1" ht="24.75" customHeight="1">
      <c r="A15" s="393" t="s">
        <v>975</v>
      </c>
      <c r="B15" s="394" t="s">
        <v>976</v>
      </c>
      <c r="C15" s="395">
        <v>0</v>
      </c>
    </row>
    <row r="16" spans="1:3" s="392" customFormat="1" ht="24.75" customHeight="1">
      <c r="A16" s="393" t="s">
        <v>977</v>
      </c>
      <c r="B16" s="394" t="s">
        <v>978</v>
      </c>
      <c r="C16" s="395">
        <v>0</v>
      </c>
    </row>
    <row r="17" spans="1:3" s="392" customFormat="1" ht="24.75" customHeight="1">
      <c r="A17" s="396" t="s">
        <v>979</v>
      </c>
      <c r="B17" s="397" t="s">
        <v>980</v>
      </c>
      <c r="C17" s="398">
        <v>0</v>
      </c>
    </row>
    <row r="18" spans="1:3" s="392" customFormat="1" ht="24.75" customHeight="1">
      <c r="A18" s="396" t="s">
        <v>981</v>
      </c>
      <c r="B18" s="397" t="s">
        <v>982</v>
      </c>
      <c r="C18" s="398">
        <v>0</v>
      </c>
    </row>
    <row r="19" spans="1:3" s="392" customFormat="1" ht="24.75" customHeight="1">
      <c r="A19" s="396" t="s">
        <v>983</v>
      </c>
      <c r="B19" s="397" t="s">
        <v>984</v>
      </c>
      <c r="C19" s="398">
        <f>C11+C12+C13+C14+C15+C17+C18</f>
        <v>116076204</v>
      </c>
    </row>
    <row r="20" spans="1:3" s="392" customFormat="1" ht="24.75" customHeight="1">
      <c r="A20" s="396" t="s">
        <v>985</v>
      </c>
      <c r="B20" s="397" t="s">
        <v>986</v>
      </c>
      <c r="C20" s="398">
        <v>0</v>
      </c>
    </row>
    <row r="21" spans="1:3" s="392" customFormat="1" ht="24.75" customHeight="1">
      <c r="A21" s="396" t="s">
        <v>987</v>
      </c>
      <c r="B21" s="397" t="s">
        <v>988</v>
      </c>
      <c r="C21" s="398">
        <f>C19-C20</f>
        <v>116076204</v>
      </c>
    </row>
    <row r="22" spans="1:3" s="392" customFormat="1" ht="24.75" customHeight="1">
      <c r="A22" s="396" t="s">
        <v>989</v>
      </c>
      <c r="B22" s="397" t="s">
        <v>990</v>
      </c>
      <c r="C22" s="398">
        <v>0</v>
      </c>
    </row>
    <row r="23" spans="1:3" s="392" customFormat="1" ht="24.75" customHeight="1">
      <c r="A23" s="396" t="s">
        <v>991</v>
      </c>
      <c r="B23" s="397" t="s">
        <v>992</v>
      </c>
      <c r="C23" s="398">
        <v>0</v>
      </c>
    </row>
  </sheetData>
  <sheetProtection/>
  <mergeCells count="2">
    <mergeCell ref="A2:C2"/>
    <mergeCell ref="A1:DZ1"/>
  </mergeCells>
  <printOptions/>
  <pageMargins left="0.91" right="0.62" top="1" bottom="1" header="0.5" footer="0.5"/>
  <pageSetup horizontalDpi="300" verticalDpi="300" orientation="portrait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K18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6.875" style="4" customWidth="1"/>
    <col min="2" max="2" width="32.375" style="3" customWidth="1"/>
    <col min="3" max="3" width="17.00390625" style="3" customWidth="1"/>
    <col min="4" max="9" width="12.875" style="3" customWidth="1"/>
    <col min="10" max="10" width="13.875" style="3" customWidth="1"/>
    <col min="11" max="11" width="4.00390625" style="3" customWidth="1"/>
    <col min="12" max="16384" width="9.375" style="3" customWidth="1"/>
  </cols>
  <sheetData>
    <row r="1" spans="1:11" ht="14.25" thickBot="1">
      <c r="A1" s="82"/>
      <c r="B1" s="83"/>
      <c r="C1" s="83"/>
      <c r="D1" s="83"/>
      <c r="E1" s="83"/>
      <c r="F1" s="83"/>
      <c r="G1" s="83"/>
      <c r="H1" s="83"/>
      <c r="I1" s="83"/>
      <c r="J1" s="84" t="s">
        <v>1186</v>
      </c>
      <c r="K1" s="592" t="str">
        <f>+CONCATENATE("1. tájékoztató tábla a 3/2018. (V.29.) önkormányzati rendelethez")</f>
        <v>1. tájékoztató tábla a 3/2018. (V.29.) önkormányzati rendelethez</v>
      </c>
    </row>
    <row r="2" spans="1:11" s="88" customFormat="1" ht="26.25" customHeight="1">
      <c r="A2" s="624" t="s">
        <v>449</v>
      </c>
      <c r="B2" s="622" t="s">
        <v>570</v>
      </c>
      <c r="C2" s="622" t="s">
        <v>571</v>
      </c>
      <c r="D2" s="622" t="s">
        <v>572</v>
      </c>
      <c r="E2" s="622" t="s">
        <v>1191</v>
      </c>
      <c r="F2" s="85" t="s">
        <v>573</v>
      </c>
      <c r="G2" s="86"/>
      <c r="H2" s="86"/>
      <c r="I2" s="87"/>
      <c r="J2" s="626" t="s">
        <v>574</v>
      </c>
      <c r="K2" s="592"/>
    </row>
    <row r="3" spans="1:11" s="92" customFormat="1" ht="32.25" customHeight="1" thickBot="1">
      <c r="A3" s="625"/>
      <c r="B3" s="623"/>
      <c r="C3" s="623"/>
      <c r="D3" s="628"/>
      <c r="E3" s="628"/>
      <c r="F3" s="89">
        <v>2018</v>
      </c>
      <c r="G3" s="90">
        <v>2019</v>
      </c>
      <c r="H3" s="90">
        <v>2020</v>
      </c>
      <c r="I3" s="91" t="s">
        <v>1228</v>
      </c>
      <c r="J3" s="627"/>
      <c r="K3" s="592"/>
    </row>
    <row r="4" spans="1:11" s="94" customFormat="1" ht="13.5" customHeight="1" thickBot="1">
      <c r="A4" s="357" t="s">
        <v>733</v>
      </c>
      <c r="B4" s="93" t="s">
        <v>865</v>
      </c>
      <c r="C4" s="358" t="s">
        <v>735</v>
      </c>
      <c r="D4" s="358" t="s">
        <v>736</v>
      </c>
      <c r="E4" s="358" t="s">
        <v>737</v>
      </c>
      <c r="F4" s="358" t="s">
        <v>814</v>
      </c>
      <c r="G4" s="358" t="s">
        <v>815</v>
      </c>
      <c r="H4" s="358" t="s">
        <v>816</v>
      </c>
      <c r="I4" s="358" t="s">
        <v>817</v>
      </c>
      <c r="J4" s="359" t="s">
        <v>869</v>
      </c>
      <c r="K4" s="592"/>
    </row>
    <row r="5" spans="1:11" ht="33.75" customHeight="1">
      <c r="A5" s="95" t="s">
        <v>403</v>
      </c>
      <c r="B5" s="96" t="s">
        <v>575</v>
      </c>
      <c r="C5" s="97"/>
      <c r="D5" s="98">
        <f aca="true" t="shared" si="0" ref="D5:I5">SUM(D6:D7)</f>
        <v>0</v>
      </c>
      <c r="E5" s="98">
        <f t="shared" si="0"/>
        <v>0</v>
      </c>
      <c r="F5" s="98">
        <f t="shared" si="0"/>
        <v>0</v>
      </c>
      <c r="G5" s="98">
        <f t="shared" si="0"/>
        <v>0</v>
      </c>
      <c r="H5" s="98">
        <f t="shared" si="0"/>
        <v>0</v>
      </c>
      <c r="I5" s="99">
        <f t="shared" si="0"/>
        <v>0</v>
      </c>
      <c r="J5" s="100">
        <f aca="true" t="shared" si="1" ref="J5:J17">SUM(F5:I5)</f>
        <v>0</v>
      </c>
      <c r="K5" s="592"/>
    </row>
    <row r="6" spans="1:11" ht="21" customHeight="1">
      <c r="A6" s="101" t="s">
        <v>404</v>
      </c>
      <c r="B6" s="102" t="s">
        <v>576</v>
      </c>
      <c r="C6" s="103"/>
      <c r="D6" s="2"/>
      <c r="E6" s="2"/>
      <c r="F6" s="2"/>
      <c r="G6" s="2"/>
      <c r="H6" s="2"/>
      <c r="I6" s="29"/>
      <c r="J6" s="104">
        <f t="shared" si="1"/>
        <v>0</v>
      </c>
      <c r="K6" s="592"/>
    </row>
    <row r="7" spans="1:11" ht="21" customHeight="1">
      <c r="A7" s="101" t="s">
        <v>405</v>
      </c>
      <c r="B7" s="102" t="s">
        <v>576</v>
      </c>
      <c r="C7" s="103"/>
      <c r="D7" s="2"/>
      <c r="E7" s="2"/>
      <c r="F7" s="2"/>
      <c r="G7" s="2"/>
      <c r="H7" s="2"/>
      <c r="I7" s="29"/>
      <c r="J7" s="104">
        <f t="shared" si="1"/>
        <v>0</v>
      </c>
      <c r="K7" s="592"/>
    </row>
    <row r="8" spans="1:11" ht="36" customHeight="1">
      <c r="A8" s="101" t="s">
        <v>406</v>
      </c>
      <c r="B8" s="105" t="s">
        <v>577</v>
      </c>
      <c r="C8" s="106"/>
      <c r="D8" s="107">
        <f aca="true" t="shared" si="2" ref="D8:I8">SUM(D9:D10)</f>
        <v>0</v>
      </c>
      <c r="E8" s="107">
        <f t="shared" si="2"/>
        <v>0</v>
      </c>
      <c r="F8" s="107">
        <f t="shared" si="2"/>
        <v>0</v>
      </c>
      <c r="G8" s="107">
        <f t="shared" si="2"/>
        <v>0</v>
      </c>
      <c r="H8" s="107">
        <f t="shared" si="2"/>
        <v>0</v>
      </c>
      <c r="I8" s="108">
        <f t="shared" si="2"/>
        <v>0</v>
      </c>
      <c r="J8" s="109">
        <f t="shared" si="1"/>
        <v>0</v>
      </c>
      <c r="K8" s="592"/>
    </row>
    <row r="9" spans="1:11" ht="21" customHeight="1">
      <c r="A9" s="101" t="s">
        <v>407</v>
      </c>
      <c r="B9" s="102" t="s">
        <v>576</v>
      </c>
      <c r="C9" s="103"/>
      <c r="D9" s="2"/>
      <c r="E9" s="2"/>
      <c r="F9" s="2"/>
      <c r="G9" s="2"/>
      <c r="H9" s="2"/>
      <c r="I9" s="29"/>
      <c r="J9" s="104">
        <f t="shared" si="1"/>
        <v>0</v>
      </c>
      <c r="K9" s="592"/>
    </row>
    <row r="10" spans="1:11" ht="18" customHeight="1">
      <c r="A10" s="101" t="s">
        <v>408</v>
      </c>
      <c r="B10" s="102" t="s">
        <v>576</v>
      </c>
      <c r="C10" s="103"/>
      <c r="D10" s="2"/>
      <c r="E10" s="2"/>
      <c r="F10" s="2"/>
      <c r="G10" s="2"/>
      <c r="H10" s="2"/>
      <c r="I10" s="29"/>
      <c r="J10" s="104">
        <f t="shared" si="1"/>
        <v>0</v>
      </c>
      <c r="K10" s="592"/>
    </row>
    <row r="11" spans="1:11" ht="21" customHeight="1">
      <c r="A11" s="101" t="s">
        <v>409</v>
      </c>
      <c r="B11" s="110" t="s">
        <v>578</v>
      </c>
      <c r="C11" s="106"/>
      <c r="D11" s="107">
        <f aca="true" t="shared" si="3" ref="D11:I11">SUM(D12:D12)</f>
        <v>8601830</v>
      </c>
      <c r="E11" s="107">
        <f t="shared" si="3"/>
        <v>8369743</v>
      </c>
      <c r="F11" s="107">
        <f t="shared" si="3"/>
        <v>232087</v>
      </c>
      <c r="G11" s="107">
        <f t="shared" si="3"/>
        <v>0</v>
      </c>
      <c r="H11" s="107">
        <f t="shared" si="3"/>
        <v>0</v>
      </c>
      <c r="I11" s="108">
        <f t="shared" si="3"/>
        <v>0</v>
      </c>
      <c r="J11" s="109">
        <f t="shared" si="1"/>
        <v>232087</v>
      </c>
      <c r="K11" s="592"/>
    </row>
    <row r="12" spans="1:11" ht="21" customHeight="1">
      <c r="A12" s="101" t="s">
        <v>410</v>
      </c>
      <c r="B12" s="102" t="s">
        <v>576</v>
      </c>
      <c r="C12" s="103"/>
      <c r="D12" s="2">
        <v>8601830</v>
      </c>
      <c r="E12" s="2">
        <v>8369743</v>
      </c>
      <c r="F12" s="2">
        <f>D12-E12</f>
        <v>232087</v>
      </c>
      <c r="G12" s="2"/>
      <c r="H12" s="2"/>
      <c r="I12" s="29"/>
      <c r="J12" s="109">
        <f t="shared" si="1"/>
        <v>232087</v>
      </c>
      <c r="K12" s="592"/>
    </row>
    <row r="13" spans="1:11" ht="21" customHeight="1">
      <c r="A13" s="101" t="s">
        <v>411</v>
      </c>
      <c r="B13" s="110" t="s">
        <v>579</v>
      </c>
      <c r="C13" s="106"/>
      <c r="D13" s="107">
        <f aca="true" t="shared" si="4" ref="D13:I13">SUM(D14:D14)</f>
        <v>30764295</v>
      </c>
      <c r="E13" s="107">
        <f t="shared" si="4"/>
        <v>29198564</v>
      </c>
      <c r="F13" s="107">
        <f t="shared" si="4"/>
        <v>1565731</v>
      </c>
      <c r="G13" s="107">
        <f t="shared" si="4"/>
        <v>0</v>
      </c>
      <c r="H13" s="107">
        <f t="shared" si="4"/>
        <v>0</v>
      </c>
      <c r="I13" s="108">
        <f t="shared" si="4"/>
        <v>0</v>
      </c>
      <c r="J13" s="109">
        <f t="shared" si="1"/>
        <v>1565731</v>
      </c>
      <c r="K13" s="592"/>
    </row>
    <row r="14" spans="1:11" ht="21" customHeight="1">
      <c r="A14" s="101" t="s">
        <v>412</v>
      </c>
      <c r="B14" s="102" t="s">
        <v>576</v>
      </c>
      <c r="C14" s="103"/>
      <c r="D14" s="2">
        <v>30764295</v>
      </c>
      <c r="E14" s="2">
        <v>29198564</v>
      </c>
      <c r="F14" s="2">
        <f>D14-E14</f>
        <v>1565731</v>
      </c>
      <c r="G14" s="2"/>
      <c r="H14" s="2"/>
      <c r="I14" s="29"/>
      <c r="J14" s="109">
        <f t="shared" si="1"/>
        <v>1565731</v>
      </c>
      <c r="K14" s="592"/>
    </row>
    <row r="15" spans="1:11" ht="21" customHeight="1">
      <c r="A15" s="111" t="s">
        <v>413</v>
      </c>
      <c r="B15" s="112" t="s">
        <v>580</v>
      </c>
      <c r="C15" s="113"/>
      <c r="D15" s="114">
        <f aca="true" t="shared" si="5" ref="D15:I15">SUM(D16:D17)</f>
        <v>69104523</v>
      </c>
      <c r="E15" s="114">
        <f t="shared" si="5"/>
        <v>57760027</v>
      </c>
      <c r="F15" s="114">
        <f t="shared" si="5"/>
        <v>11344496</v>
      </c>
      <c r="G15" s="114">
        <f t="shared" si="5"/>
        <v>0</v>
      </c>
      <c r="H15" s="114">
        <f t="shared" si="5"/>
        <v>0</v>
      </c>
      <c r="I15" s="115">
        <f t="shared" si="5"/>
        <v>0</v>
      </c>
      <c r="J15" s="109">
        <f t="shared" si="1"/>
        <v>11344496</v>
      </c>
      <c r="K15" s="592"/>
    </row>
    <row r="16" spans="1:11" ht="21" customHeight="1">
      <c r="A16" s="111" t="s">
        <v>414</v>
      </c>
      <c r="B16" s="102" t="s">
        <v>442</v>
      </c>
      <c r="C16" s="103"/>
      <c r="D16" s="2">
        <v>54492580</v>
      </c>
      <c r="E16" s="2">
        <v>43405934</v>
      </c>
      <c r="F16" s="2">
        <v>11086646</v>
      </c>
      <c r="G16" s="2"/>
      <c r="H16" s="2"/>
      <c r="I16" s="29"/>
      <c r="J16" s="104">
        <f t="shared" si="1"/>
        <v>11086646</v>
      </c>
      <c r="K16" s="592"/>
    </row>
    <row r="17" spans="1:11" ht="21" customHeight="1" thickBot="1">
      <c r="A17" s="111" t="s">
        <v>415</v>
      </c>
      <c r="B17" s="102" t="s">
        <v>1231</v>
      </c>
      <c r="C17" s="116"/>
      <c r="D17" s="117">
        <v>14611943</v>
      </c>
      <c r="E17" s="117">
        <v>14354093</v>
      </c>
      <c r="F17" s="117">
        <f>D17-E17</f>
        <v>257850</v>
      </c>
      <c r="G17" s="117"/>
      <c r="H17" s="117"/>
      <c r="I17" s="118"/>
      <c r="J17" s="104">
        <f t="shared" si="1"/>
        <v>257850</v>
      </c>
      <c r="K17" s="592"/>
    </row>
    <row r="18" spans="1:11" ht="21" customHeight="1" thickBot="1">
      <c r="A18" s="119" t="s">
        <v>416</v>
      </c>
      <c r="B18" s="120" t="s">
        <v>581</v>
      </c>
      <c r="C18" s="121"/>
      <c r="D18" s="122">
        <f aca="true" t="shared" si="6" ref="D18:J18">D5+D8+D11+D13+D15</f>
        <v>108470648</v>
      </c>
      <c r="E18" s="122">
        <f t="shared" si="6"/>
        <v>95328334</v>
      </c>
      <c r="F18" s="122">
        <f t="shared" si="6"/>
        <v>13142314</v>
      </c>
      <c r="G18" s="122">
        <f t="shared" si="6"/>
        <v>0</v>
      </c>
      <c r="H18" s="122">
        <f t="shared" si="6"/>
        <v>0</v>
      </c>
      <c r="I18" s="123">
        <f t="shared" si="6"/>
        <v>0</v>
      </c>
      <c r="J18" s="124">
        <f t="shared" si="6"/>
        <v>13142314</v>
      </c>
      <c r="K18" s="592"/>
    </row>
  </sheetData>
  <sheetProtection/>
  <mergeCells count="7">
    <mergeCell ref="B2:B3"/>
    <mergeCell ref="A2:A3"/>
    <mergeCell ref="J2:J3"/>
    <mergeCell ref="K1:K18"/>
    <mergeCell ref="E2:E3"/>
    <mergeCell ref="D2:D3"/>
    <mergeCell ref="C2:C3"/>
  </mergeCells>
  <printOptions horizontalCentered="1"/>
  <pageMargins left="0.33" right="0.42" top="1.3779527559055118" bottom="0.53" header="0.5118110236220472" footer="0.39"/>
  <pageSetup horizontalDpi="300" verticalDpi="3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I19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6.875" style="4" customWidth="1"/>
    <col min="2" max="2" width="50.375" style="3" customWidth="1"/>
    <col min="3" max="5" width="12.875" style="3" customWidth="1"/>
    <col min="6" max="6" width="13.875" style="3" customWidth="1"/>
    <col min="7" max="7" width="15.50390625" style="3" customWidth="1"/>
    <col min="8" max="8" width="16.875" style="3" customWidth="1"/>
    <col min="9" max="9" width="5.625" style="3" customWidth="1"/>
    <col min="10" max="16384" width="9.375" style="3" customWidth="1"/>
  </cols>
  <sheetData>
    <row r="1" spans="1:9" s="15" customFormat="1" ht="15.75" thickBot="1">
      <c r="A1" s="125"/>
      <c r="H1" s="84" t="s">
        <v>1186</v>
      </c>
      <c r="I1" s="632" t="str">
        <f>+CONCATENATE("2. tájékoztató tábla a 3/2018. (V.29.) önkormányzati rendelethez")</f>
        <v>2. tájékoztató tábla a 3/2018. (V.29.) önkormányzati rendelethez</v>
      </c>
    </row>
    <row r="2" spans="1:9" s="88" customFormat="1" ht="26.25" customHeight="1">
      <c r="A2" s="616" t="s">
        <v>449</v>
      </c>
      <c r="B2" s="638" t="s">
        <v>582</v>
      </c>
      <c r="C2" s="616" t="s">
        <v>583</v>
      </c>
      <c r="D2" s="616" t="s">
        <v>584</v>
      </c>
      <c r="E2" s="635" t="s">
        <v>1229</v>
      </c>
      <c r="F2" s="633" t="s">
        <v>585</v>
      </c>
      <c r="G2" s="634"/>
      <c r="H2" s="630" t="s">
        <v>1230</v>
      </c>
      <c r="I2" s="632"/>
    </row>
    <row r="3" spans="1:9" s="92" customFormat="1" ht="40.5" customHeight="1" thickBot="1">
      <c r="A3" s="629"/>
      <c r="B3" s="637"/>
      <c r="C3" s="637"/>
      <c r="D3" s="629"/>
      <c r="E3" s="636"/>
      <c r="F3" s="127">
        <v>2018</v>
      </c>
      <c r="G3" s="128">
        <v>2019</v>
      </c>
      <c r="H3" s="631"/>
      <c r="I3" s="632"/>
    </row>
    <row r="4" spans="1:9" s="132" customFormat="1" ht="12.75" customHeight="1" thickBot="1">
      <c r="A4" s="129" t="s">
        <v>733</v>
      </c>
      <c r="B4" s="81" t="s">
        <v>734</v>
      </c>
      <c r="C4" s="81" t="s">
        <v>735</v>
      </c>
      <c r="D4" s="130" t="s">
        <v>736</v>
      </c>
      <c r="E4" s="129" t="s">
        <v>737</v>
      </c>
      <c r="F4" s="130" t="s">
        <v>814</v>
      </c>
      <c r="G4" s="130" t="s">
        <v>815</v>
      </c>
      <c r="H4" s="131" t="s">
        <v>816</v>
      </c>
      <c r="I4" s="632"/>
    </row>
    <row r="5" spans="1:9" ht="22.5" customHeight="1" thickBot="1">
      <c r="A5" s="133" t="s">
        <v>403</v>
      </c>
      <c r="B5" s="134" t="s">
        <v>586</v>
      </c>
      <c r="C5" s="135"/>
      <c r="D5" s="136"/>
      <c r="E5" s="137">
        <f>SUM(E6:E11)</f>
        <v>0</v>
      </c>
      <c r="F5" s="138">
        <f>SUM(F6:F11)</f>
        <v>0</v>
      </c>
      <c r="G5" s="138">
        <f>SUM(G6:G11)</f>
        <v>0</v>
      </c>
      <c r="H5" s="139">
        <f>SUM(H6:H11)</f>
        <v>0</v>
      </c>
      <c r="I5" s="632"/>
    </row>
    <row r="6" spans="1:9" ht="22.5" customHeight="1">
      <c r="A6" s="140" t="s">
        <v>404</v>
      </c>
      <c r="B6" s="141" t="s">
        <v>576</v>
      </c>
      <c r="C6" s="142"/>
      <c r="D6" s="143"/>
      <c r="E6" s="144"/>
      <c r="F6" s="2"/>
      <c r="G6" s="2"/>
      <c r="H6" s="145"/>
      <c r="I6" s="632"/>
    </row>
    <row r="7" spans="1:9" ht="22.5" customHeight="1">
      <c r="A7" s="140" t="s">
        <v>405</v>
      </c>
      <c r="B7" s="141" t="s">
        <v>576</v>
      </c>
      <c r="C7" s="142"/>
      <c r="D7" s="143"/>
      <c r="E7" s="144"/>
      <c r="F7" s="2"/>
      <c r="G7" s="2"/>
      <c r="H7" s="145"/>
      <c r="I7" s="632"/>
    </row>
    <row r="8" spans="1:9" ht="22.5" customHeight="1">
      <c r="A8" s="140" t="s">
        <v>406</v>
      </c>
      <c r="B8" s="141" t="s">
        <v>576</v>
      </c>
      <c r="C8" s="142"/>
      <c r="D8" s="143"/>
      <c r="E8" s="144"/>
      <c r="F8" s="2"/>
      <c r="G8" s="2"/>
      <c r="H8" s="145"/>
      <c r="I8" s="632"/>
    </row>
    <row r="9" spans="1:9" ht="22.5" customHeight="1">
      <c r="A9" s="140" t="s">
        <v>407</v>
      </c>
      <c r="B9" s="141" t="s">
        <v>576</v>
      </c>
      <c r="C9" s="142"/>
      <c r="D9" s="143"/>
      <c r="E9" s="144"/>
      <c r="F9" s="2"/>
      <c r="G9" s="2"/>
      <c r="H9" s="145"/>
      <c r="I9" s="632"/>
    </row>
    <row r="10" spans="1:9" ht="22.5" customHeight="1">
      <c r="A10" s="140" t="s">
        <v>408</v>
      </c>
      <c r="B10" s="141" t="s">
        <v>576</v>
      </c>
      <c r="C10" s="142"/>
      <c r="D10" s="143"/>
      <c r="E10" s="144"/>
      <c r="F10" s="2"/>
      <c r="G10" s="2"/>
      <c r="H10" s="145"/>
      <c r="I10" s="632"/>
    </row>
    <row r="11" spans="1:9" ht="22.5" customHeight="1" thickBot="1">
      <c r="A11" s="140" t="s">
        <v>409</v>
      </c>
      <c r="B11" s="141" t="s">
        <v>576</v>
      </c>
      <c r="C11" s="142"/>
      <c r="D11" s="143"/>
      <c r="E11" s="144"/>
      <c r="F11" s="2"/>
      <c r="G11" s="2"/>
      <c r="H11" s="145"/>
      <c r="I11" s="632"/>
    </row>
    <row r="12" spans="1:9" ht="22.5" customHeight="1" thickBot="1">
      <c r="A12" s="133" t="s">
        <v>410</v>
      </c>
      <c r="B12" s="134" t="s">
        <v>587</v>
      </c>
      <c r="C12" s="146"/>
      <c r="D12" s="147"/>
      <c r="E12" s="137">
        <f>SUM(E13:E18)</f>
        <v>1653200</v>
      </c>
      <c r="F12" s="138">
        <f>SUM(F13:F18)</f>
        <v>1230800</v>
      </c>
      <c r="G12" s="138">
        <f>SUM(G13:G18)</f>
        <v>808400</v>
      </c>
      <c r="H12" s="139">
        <f>SUM(H13:H18)</f>
        <v>385600</v>
      </c>
      <c r="I12" s="632"/>
    </row>
    <row r="13" spans="1:9" ht="22.5" customHeight="1">
      <c r="A13" s="140" t="s">
        <v>411</v>
      </c>
      <c r="B13" s="141" t="s">
        <v>993</v>
      </c>
      <c r="C13" s="142">
        <v>2015</v>
      </c>
      <c r="D13" s="143">
        <v>2020</v>
      </c>
      <c r="E13" s="144">
        <v>399200</v>
      </c>
      <c r="F13" s="2">
        <v>298400</v>
      </c>
      <c r="G13" s="2">
        <v>197600</v>
      </c>
      <c r="H13" s="145">
        <v>96800</v>
      </c>
      <c r="I13" s="632"/>
    </row>
    <row r="14" spans="1:9" ht="22.5" customHeight="1">
      <c r="A14" s="140" t="s">
        <v>412</v>
      </c>
      <c r="B14" s="141" t="s">
        <v>993</v>
      </c>
      <c r="C14" s="142">
        <v>2016</v>
      </c>
      <c r="D14" s="143">
        <v>2021</v>
      </c>
      <c r="E14" s="144">
        <v>779200</v>
      </c>
      <c r="F14" s="2">
        <v>558400</v>
      </c>
      <c r="G14" s="2">
        <v>337600</v>
      </c>
      <c r="H14" s="145">
        <v>116800</v>
      </c>
      <c r="I14" s="632"/>
    </row>
    <row r="15" spans="1:9" ht="22.5" customHeight="1">
      <c r="A15" s="140" t="s">
        <v>413</v>
      </c>
      <c r="B15" s="141" t="s">
        <v>993</v>
      </c>
      <c r="C15" s="143">
        <v>2017</v>
      </c>
      <c r="D15" s="143">
        <v>2021</v>
      </c>
      <c r="E15" s="144">
        <v>474800</v>
      </c>
      <c r="F15" s="2">
        <v>374000</v>
      </c>
      <c r="G15" s="2">
        <v>273200</v>
      </c>
      <c r="H15" s="145">
        <v>172000</v>
      </c>
      <c r="I15" s="632"/>
    </row>
    <row r="16" spans="1:9" ht="22.5" customHeight="1">
      <c r="A16" s="140" t="s">
        <v>414</v>
      </c>
      <c r="B16" s="141"/>
      <c r="C16" s="142"/>
      <c r="D16" s="143"/>
      <c r="E16" s="144"/>
      <c r="F16" s="2"/>
      <c r="G16" s="2"/>
      <c r="H16" s="145"/>
      <c r="I16" s="632"/>
    </row>
    <row r="17" spans="1:9" ht="22.5" customHeight="1">
      <c r="A17" s="140" t="s">
        <v>415</v>
      </c>
      <c r="B17" s="141" t="s">
        <v>576</v>
      </c>
      <c r="C17" s="142"/>
      <c r="D17" s="143"/>
      <c r="E17" s="144"/>
      <c r="F17" s="2"/>
      <c r="G17" s="2"/>
      <c r="H17" s="145"/>
      <c r="I17" s="632"/>
    </row>
    <row r="18" spans="1:9" ht="22.5" customHeight="1" thickBot="1">
      <c r="A18" s="140" t="s">
        <v>416</v>
      </c>
      <c r="B18" s="141" t="s">
        <v>576</v>
      </c>
      <c r="C18" s="142"/>
      <c r="D18" s="143"/>
      <c r="E18" s="144"/>
      <c r="F18" s="2"/>
      <c r="G18" s="2"/>
      <c r="H18" s="145"/>
      <c r="I18" s="632"/>
    </row>
    <row r="19" spans="1:9" ht="22.5" customHeight="1" thickBot="1">
      <c r="A19" s="133" t="s">
        <v>417</v>
      </c>
      <c r="B19" s="134" t="s">
        <v>870</v>
      </c>
      <c r="C19" s="135"/>
      <c r="D19" s="136"/>
      <c r="E19" s="137">
        <f>E5+E12</f>
        <v>1653200</v>
      </c>
      <c r="F19" s="138">
        <f>F5+F12</f>
        <v>1230800</v>
      </c>
      <c r="G19" s="138">
        <f>G5+G12</f>
        <v>808400</v>
      </c>
      <c r="H19" s="139">
        <f>H5+H12</f>
        <v>385600</v>
      </c>
      <c r="I19" s="632"/>
    </row>
    <row r="20" ht="19.5" customHeight="1"/>
  </sheetData>
  <sheetProtection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4" right="0.29" top="1.04" bottom="0.26" header="0.21" footer="0.16"/>
  <pageSetup horizontalDpi="300" verticalDpi="3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D30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5.875" style="170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5" customFormat="1" ht="15.75" thickBot="1">
      <c r="A1" s="125"/>
      <c r="D1" s="126" t="s">
        <v>1185</v>
      </c>
    </row>
    <row r="2" spans="1:4" s="16" customFormat="1" ht="48" customHeight="1" thickBot="1">
      <c r="A2" s="151" t="s">
        <v>401</v>
      </c>
      <c r="B2" s="148" t="s">
        <v>402</v>
      </c>
      <c r="C2" s="148" t="s">
        <v>588</v>
      </c>
      <c r="D2" s="152" t="s">
        <v>589</v>
      </c>
    </row>
    <row r="3" spans="1:4" s="16" customFormat="1" ht="13.5" customHeight="1" thickBot="1">
      <c r="A3" s="153" t="s">
        <v>733</v>
      </c>
      <c r="B3" s="154" t="s">
        <v>734</v>
      </c>
      <c r="C3" s="154" t="s">
        <v>735</v>
      </c>
      <c r="D3" s="155" t="s">
        <v>736</v>
      </c>
    </row>
    <row r="4" spans="1:4" ht="18" customHeight="1">
      <c r="A4" s="156" t="s">
        <v>403</v>
      </c>
      <c r="B4" s="157" t="s">
        <v>590</v>
      </c>
      <c r="C4" s="158"/>
      <c r="D4" s="159"/>
    </row>
    <row r="5" spans="1:4" ht="18" customHeight="1">
      <c r="A5" s="160" t="s">
        <v>404</v>
      </c>
      <c r="B5" s="161" t="s">
        <v>591</v>
      </c>
      <c r="C5" s="162"/>
      <c r="D5" s="163"/>
    </row>
    <row r="6" spans="1:4" ht="18" customHeight="1">
      <c r="A6" s="160" t="s">
        <v>405</v>
      </c>
      <c r="B6" s="161" t="s">
        <v>592</v>
      </c>
      <c r="C6" s="162"/>
      <c r="D6" s="163"/>
    </row>
    <row r="7" spans="1:4" ht="18" customHeight="1">
      <c r="A7" s="160" t="s">
        <v>406</v>
      </c>
      <c r="B7" s="161" t="s">
        <v>593</v>
      </c>
      <c r="C7" s="162"/>
      <c r="D7" s="163"/>
    </row>
    <row r="8" spans="1:4" ht="18" customHeight="1">
      <c r="A8" s="164" t="s">
        <v>407</v>
      </c>
      <c r="B8" s="161" t="s">
        <v>594</v>
      </c>
      <c r="C8" s="162"/>
      <c r="D8" s="163"/>
    </row>
    <row r="9" spans="1:4" ht="18" customHeight="1">
      <c r="A9" s="160" t="s">
        <v>408</v>
      </c>
      <c r="B9" s="161" t="s">
        <v>595</v>
      </c>
      <c r="C9" s="162"/>
      <c r="D9" s="163"/>
    </row>
    <row r="10" spans="1:4" ht="18" customHeight="1">
      <c r="A10" s="164" t="s">
        <v>409</v>
      </c>
      <c r="B10" s="165" t="s">
        <v>596</v>
      </c>
      <c r="C10" s="162"/>
      <c r="D10" s="163"/>
    </row>
    <row r="11" spans="1:4" ht="18" customHeight="1">
      <c r="A11" s="164" t="s">
        <v>410</v>
      </c>
      <c r="B11" s="165" t="s">
        <v>597</v>
      </c>
      <c r="C11" s="162"/>
      <c r="D11" s="163"/>
    </row>
    <row r="12" spans="1:4" ht="18" customHeight="1">
      <c r="A12" s="160" t="s">
        <v>411</v>
      </c>
      <c r="B12" s="165" t="s">
        <v>598</v>
      </c>
      <c r="C12" s="162"/>
      <c r="D12" s="163"/>
    </row>
    <row r="13" spans="1:4" ht="18" customHeight="1">
      <c r="A13" s="164" t="s">
        <v>412</v>
      </c>
      <c r="B13" s="165" t="s">
        <v>599</v>
      </c>
      <c r="C13" s="162"/>
      <c r="D13" s="163"/>
    </row>
    <row r="14" spans="1:4" ht="22.5">
      <c r="A14" s="160" t="s">
        <v>413</v>
      </c>
      <c r="B14" s="165" t="s">
        <v>600</v>
      </c>
      <c r="C14" s="162"/>
      <c r="D14" s="163"/>
    </row>
    <row r="15" spans="1:4" ht="18" customHeight="1">
      <c r="A15" s="164" t="s">
        <v>414</v>
      </c>
      <c r="B15" s="161" t="s">
        <v>601</v>
      </c>
      <c r="C15" s="162"/>
      <c r="D15" s="163"/>
    </row>
    <row r="16" spans="1:4" ht="18" customHeight="1">
      <c r="A16" s="160" t="s">
        <v>415</v>
      </c>
      <c r="B16" s="161" t="s">
        <v>602</v>
      </c>
      <c r="C16" s="162"/>
      <c r="D16" s="163"/>
    </row>
    <row r="17" spans="1:4" ht="18" customHeight="1">
      <c r="A17" s="164" t="s">
        <v>416</v>
      </c>
      <c r="B17" s="161" t="s">
        <v>603</v>
      </c>
      <c r="C17" s="162"/>
      <c r="D17" s="163"/>
    </row>
    <row r="18" spans="1:4" ht="18" customHeight="1">
      <c r="A18" s="160" t="s">
        <v>417</v>
      </c>
      <c r="B18" s="161" t="s">
        <v>604</v>
      </c>
      <c r="C18" s="162"/>
      <c r="D18" s="163"/>
    </row>
    <row r="19" spans="1:4" ht="18" customHeight="1">
      <c r="A19" s="164" t="s">
        <v>418</v>
      </c>
      <c r="B19" s="161" t="s">
        <v>605</v>
      </c>
      <c r="C19" s="162"/>
      <c r="D19" s="163"/>
    </row>
    <row r="20" spans="1:4" ht="18" customHeight="1">
      <c r="A20" s="160" t="s">
        <v>419</v>
      </c>
      <c r="B20" s="149"/>
      <c r="C20" s="162"/>
      <c r="D20" s="163"/>
    </row>
    <row r="21" spans="1:4" ht="18" customHeight="1">
      <c r="A21" s="164" t="s">
        <v>420</v>
      </c>
      <c r="B21" s="149"/>
      <c r="C21" s="162"/>
      <c r="D21" s="163"/>
    </row>
    <row r="22" spans="1:4" ht="18" customHeight="1">
      <c r="A22" s="160" t="s">
        <v>421</v>
      </c>
      <c r="B22" s="149"/>
      <c r="C22" s="162"/>
      <c r="D22" s="163"/>
    </row>
    <row r="23" spans="1:4" ht="18" customHeight="1">
      <c r="A23" s="164" t="s">
        <v>422</v>
      </c>
      <c r="B23" s="149"/>
      <c r="C23" s="162"/>
      <c r="D23" s="163"/>
    </row>
    <row r="24" spans="1:4" ht="18" customHeight="1">
      <c r="A24" s="160" t="s">
        <v>423</v>
      </c>
      <c r="B24" s="149"/>
      <c r="C24" s="162"/>
      <c r="D24" s="163"/>
    </row>
    <row r="25" spans="1:4" ht="18" customHeight="1">
      <c r="A25" s="164" t="s">
        <v>424</v>
      </c>
      <c r="B25" s="149"/>
      <c r="C25" s="162"/>
      <c r="D25" s="163"/>
    </row>
    <row r="26" spans="1:4" ht="18" customHeight="1">
      <c r="A26" s="160" t="s">
        <v>425</v>
      </c>
      <c r="B26" s="149"/>
      <c r="C26" s="162"/>
      <c r="D26" s="163"/>
    </row>
    <row r="27" spans="1:4" ht="18" customHeight="1">
      <c r="A27" s="164" t="s">
        <v>426</v>
      </c>
      <c r="B27" s="149"/>
      <c r="C27" s="162"/>
      <c r="D27" s="163"/>
    </row>
    <row r="28" spans="1:4" ht="18" customHeight="1" thickBot="1">
      <c r="A28" s="166" t="s">
        <v>427</v>
      </c>
      <c r="B28" s="150"/>
      <c r="C28" s="167"/>
      <c r="D28" s="168"/>
    </row>
    <row r="29" spans="1:4" ht="18" customHeight="1" thickBot="1">
      <c r="A29" s="189" t="s">
        <v>428</v>
      </c>
      <c r="B29" s="190" t="s">
        <v>436</v>
      </c>
      <c r="C29" s="191">
        <f>+C4+C5+C6+C7+C8+C15+C16+C17+C18+C19+C20+C21+C22+C23+C24+C25+C26+C27+C28</f>
        <v>0</v>
      </c>
      <c r="D29" s="192">
        <f>+D4+D5+D6+D7+D8+D15+D16+D17+D18+D19+D20+D21+D22+D23+D24+D25+D26+D27+D28</f>
        <v>0</v>
      </c>
    </row>
    <row r="30" spans="1:4" ht="25.5" customHeight="1">
      <c r="A30" s="169"/>
      <c r="B30" s="639" t="s">
        <v>606</v>
      </c>
      <c r="C30" s="639"/>
      <c r="D30" s="639"/>
    </row>
  </sheetData>
  <sheetProtection/>
  <mergeCells count="1">
    <mergeCell ref="B30:D30"/>
  </mergeCells>
  <printOptions horizontalCentered="1"/>
  <pageMargins left="0.4330708661417323" right="0.2755905511811024" top="1.7716535433070868" bottom="0.984251968503937" header="0.5118110236220472" footer="0.5118110236220472"/>
  <pageSetup horizontalDpi="300" verticalDpi="3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4. tájékoztató tábla a 3/2018. (V.29.)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E36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6.625" style="7" customWidth="1"/>
    <col min="2" max="2" width="32.875" style="7" customWidth="1"/>
    <col min="3" max="3" width="23.50390625" style="7" customWidth="1"/>
    <col min="4" max="5" width="12.875" style="7" customWidth="1"/>
    <col min="6" max="16384" width="9.375" style="7" customWidth="1"/>
  </cols>
  <sheetData>
    <row r="1" spans="3:5" ht="14.25" thickBot="1">
      <c r="C1" s="171"/>
      <c r="D1" s="171"/>
      <c r="E1" s="126" t="s">
        <v>1185</v>
      </c>
    </row>
    <row r="2" spans="1:5" ht="42.75" customHeight="1" thickBot="1">
      <c r="A2" s="172" t="s">
        <v>449</v>
      </c>
      <c r="B2" s="173" t="s">
        <v>607</v>
      </c>
      <c r="C2" s="173" t="s">
        <v>608</v>
      </c>
      <c r="D2" s="174" t="s">
        <v>1187</v>
      </c>
      <c r="E2" s="175" t="s">
        <v>1188</v>
      </c>
    </row>
    <row r="3" spans="1:5" ht="15.75" customHeight="1">
      <c r="A3" s="176" t="s">
        <v>403</v>
      </c>
      <c r="B3" s="514" t="s">
        <v>998</v>
      </c>
      <c r="C3" s="512" t="s">
        <v>1098</v>
      </c>
      <c r="D3" s="180"/>
      <c r="E3" s="177">
        <v>29363</v>
      </c>
    </row>
    <row r="4" spans="1:5" ht="15.75" customHeight="1">
      <c r="A4" s="178" t="s">
        <v>404</v>
      </c>
      <c r="B4" s="179" t="s">
        <v>999</v>
      </c>
      <c r="C4" s="512" t="s">
        <v>1098</v>
      </c>
      <c r="D4" s="180"/>
      <c r="E4" s="181">
        <v>25000</v>
      </c>
    </row>
    <row r="5" spans="1:5" ht="15.75" customHeight="1">
      <c r="A5" s="178" t="s">
        <v>405</v>
      </c>
      <c r="B5" s="512" t="s">
        <v>1097</v>
      </c>
      <c r="C5" s="512" t="s">
        <v>1098</v>
      </c>
      <c r="D5" s="180"/>
      <c r="E5" s="181">
        <v>753239</v>
      </c>
    </row>
    <row r="6" spans="1:5" ht="15.75" customHeight="1">
      <c r="A6" s="178" t="s">
        <v>406</v>
      </c>
      <c r="B6" s="512" t="s">
        <v>1099</v>
      </c>
      <c r="C6" s="512" t="s">
        <v>1098</v>
      </c>
      <c r="D6" s="180"/>
      <c r="E6" s="181">
        <v>593417</v>
      </c>
    </row>
    <row r="7" spans="1:5" ht="15.75" customHeight="1">
      <c r="A7" s="178" t="s">
        <v>407</v>
      </c>
      <c r="B7" s="512" t="s">
        <v>1100</v>
      </c>
      <c r="C7" s="512" t="s">
        <v>1098</v>
      </c>
      <c r="D7" s="180"/>
      <c r="E7" s="181">
        <v>368239</v>
      </c>
    </row>
    <row r="8" spans="1:5" ht="15.75" customHeight="1">
      <c r="A8" s="178" t="s">
        <v>408</v>
      </c>
      <c r="B8" s="512" t="s">
        <v>1101</v>
      </c>
      <c r="C8" s="512" t="s">
        <v>1098</v>
      </c>
      <c r="D8" s="180"/>
      <c r="E8" s="181">
        <v>393239</v>
      </c>
    </row>
    <row r="9" spans="1:5" ht="15.75" customHeight="1">
      <c r="A9" s="178" t="s">
        <v>409</v>
      </c>
      <c r="B9" s="512" t="s">
        <v>1102</v>
      </c>
      <c r="C9" s="512" t="s">
        <v>1098</v>
      </c>
      <c r="D9" s="180"/>
      <c r="E9" s="181">
        <v>246709</v>
      </c>
    </row>
    <row r="10" spans="1:5" ht="15.75" customHeight="1">
      <c r="A10" s="178" t="s">
        <v>410</v>
      </c>
      <c r="B10" s="512" t="s">
        <v>1103</v>
      </c>
      <c r="C10" s="512" t="s">
        <v>1098</v>
      </c>
      <c r="D10" s="180"/>
      <c r="E10" s="181">
        <v>321709</v>
      </c>
    </row>
    <row r="11" spans="1:5" ht="15.75" customHeight="1">
      <c r="A11" s="178" t="s">
        <v>411</v>
      </c>
      <c r="B11" s="513" t="s">
        <v>628</v>
      </c>
      <c r="C11" s="513" t="s">
        <v>1098</v>
      </c>
      <c r="D11" s="180"/>
      <c r="E11" s="181">
        <v>360000</v>
      </c>
    </row>
    <row r="12" spans="1:5" ht="15.75" customHeight="1">
      <c r="A12" s="178" t="s">
        <v>412</v>
      </c>
      <c r="B12" s="179" t="s">
        <v>1184</v>
      </c>
      <c r="C12" s="513" t="s">
        <v>1098</v>
      </c>
      <c r="D12" s="180"/>
      <c r="E12" s="181">
        <v>296709</v>
      </c>
    </row>
    <row r="13" spans="1:5" ht="15.75" customHeight="1">
      <c r="A13" s="178" t="s">
        <v>413</v>
      </c>
      <c r="B13" s="179"/>
      <c r="C13" s="513"/>
      <c r="D13" s="180"/>
      <c r="E13" s="181"/>
    </row>
    <row r="14" spans="1:5" ht="15.75" customHeight="1">
      <c r="A14" s="178" t="s">
        <v>414</v>
      </c>
      <c r="B14" s="179"/>
      <c r="C14" s="513"/>
      <c r="D14" s="180"/>
      <c r="E14" s="181"/>
    </row>
    <row r="15" spans="1:5" ht="15.75" customHeight="1">
      <c r="A15" s="178" t="s">
        <v>415</v>
      </c>
      <c r="B15" s="179"/>
      <c r="C15" s="513"/>
      <c r="D15" s="180"/>
      <c r="E15" s="181"/>
    </row>
    <row r="16" spans="1:5" ht="15.75" customHeight="1">
      <c r="A16" s="178" t="s">
        <v>416</v>
      </c>
      <c r="B16" s="179"/>
      <c r="C16" s="179"/>
      <c r="D16" s="180"/>
      <c r="E16" s="181"/>
    </row>
    <row r="17" spans="1:5" ht="15.75" customHeight="1">
      <c r="A17" s="178" t="s">
        <v>417</v>
      </c>
      <c r="B17" s="179"/>
      <c r="C17" s="179"/>
      <c r="D17" s="180"/>
      <c r="E17" s="181"/>
    </row>
    <row r="18" spans="1:5" ht="15.75" customHeight="1">
      <c r="A18" s="178" t="s">
        <v>418</v>
      </c>
      <c r="B18" s="179"/>
      <c r="C18" s="513"/>
      <c r="D18" s="180"/>
      <c r="E18" s="181"/>
    </row>
    <row r="19" spans="1:5" ht="15.75" customHeight="1">
      <c r="A19" s="178" t="s">
        <v>419</v>
      </c>
      <c r="B19" s="179"/>
      <c r="C19" s="513"/>
      <c r="D19" s="180"/>
      <c r="E19" s="181"/>
    </row>
    <row r="20" spans="1:5" ht="15.75" customHeight="1">
      <c r="A20" s="178" t="s">
        <v>420</v>
      </c>
      <c r="B20" s="179"/>
      <c r="C20" s="513"/>
      <c r="D20" s="180"/>
      <c r="E20" s="181"/>
    </row>
    <row r="21" spans="1:5" ht="15.75" customHeight="1">
      <c r="A21" s="178" t="s">
        <v>421</v>
      </c>
      <c r="B21" s="179"/>
      <c r="C21" s="179"/>
      <c r="D21" s="180"/>
      <c r="E21" s="181"/>
    </row>
    <row r="22" spans="1:5" ht="15.75" customHeight="1">
      <c r="A22" s="178" t="s">
        <v>422</v>
      </c>
      <c r="B22" s="179"/>
      <c r="C22" s="179"/>
      <c r="D22" s="180"/>
      <c r="E22" s="181"/>
    </row>
    <row r="23" spans="1:5" ht="15.75" customHeight="1">
      <c r="A23" s="178" t="s">
        <v>423</v>
      </c>
      <c r="B23" s="179"/>
      <c r="C23" s="179"/>
      <c r="D23" s="180"/>
      <c r="E23" s="181"/>
    </row>
    <row r="24" spans="1:5" ht="15.75" customHeight="1">
      <c r="A24" s="178" t="s">
        <v>424</v>
      </c>
      <c r="B24" s="179"/>
      <c r="C24" s="179"/>
      <c r="D24" s="180"/>
      <c r="E24" s="181"/>
    </row>
    <row r="25" spans="1:5" ht="15.75" customHeight="1">
      <c r="A25" s="178" t="s">
        <v>425</v>
      </c>
      <c r="B25" s="179"/>
      <c r="C25" s="179"/>
      <c r="D25" s="180"/>
      <c r="E25" s="181"/>
    </row>
    <row r="26" spans="1:5" ht="15.75" customHeight="1">
      <c r="A26" s="178" t="s">
        <v>426</v>
      </c>
      <c r="B26" s="179"/>
      <c r="C26" s="179"/>
      <c r="D26" s="180"/>
      <c r="E26" s="181"/>
    </row>
    <row r="27" spans="1:5" ht="15.75" customHeight="1">
      <c r="A27" s="178" t="s">
        <v>427</v>
      </c>
      <c r="B27" s="179"/>
      <c r="C27" s="179"/>
      <c r="D27" s="180"/>
      <c r="E27" s="181"/>
    </row>
    <row r="28" spans="1:5" ht="15.75" customHeight="1">
      <c r="A28" s="178" t="s">
        <v>428</v>
      </c>
      <c r="B28" s="179"/>
      <c r="C28" s="179"/>
      <c r="D28" s="180"/>
      <c r="E28" s="181"/>
    </row>
    <row r="29" spans="1:5" ht="15.75" customHeight="1">
      <c r="A29" s="178" t="s">
        <v>429</v>
      </c>
      <c r="B29" s="179"/>
      <c r="C29" s="179"/>
      <c r="D29" s="180"/>
      <c r="E29" s="181"/>
    </row>
    <row r="30" spans="1:5" ht="15.75" customHeight="1">
      <c r="A30" s="178" t="s">
        <v>430</v>
      </c>
      <c r="B30" s="179"/>
      <c r="C30" s="179"/>
      <c r="D30" s="180"/>
      <c r="E30" s="181"/>
    </row>
    <row r="31" spans="1:5" ht="15.75" customHeight="1">
      <c r="A31" s="178" t="s">
        <v>431</v>
      </c>
      <c r="B31" s="179"/>
      <c r="C31" s="179"/>
      <c r="D31" s="180"/>
      <c r="E31" s="181"/>
    </row>
    <row r="32" spans="1:5" ht="15.75" customHeight="1">
      <c r="A32" s="178" t="s">
        <v>481</v>
      </c>
      <c r="B32" s="179"/>
      <c r="C32" s="179"/>
      <c r="D32" s="180"/>
      <c r="E32" s="181"/>
    </row>
    <row r="33" spans="1:5" ht="15.75" customHeight="1">
      <c r="A33" s="178" t="s">
        <v>569</v>
      </c>
      <c r="B33" s="179"/>
      <c r="C33" s="179"/>
      <c r="D33" s="180"/>
      <c r="E33" s="181"/>
    </row>
    <row r="34" spans="1:5" ht="15.75" customHeight="1">
      <c r="A34" s="178" t="s">
        <v>609</v>
      </c>
      <c r="B34" s="179"/>
      <c r="C34" s="179"/>
      <c r="D34" s="180"/>
      <c r="E34" s="181"/>
    </row>
    <row r="35" spans="1:5" ht="15.75" customHeight="1" thickBot="1">
      <c r="A35" s="182" t="s">
        <v>610</v>
      </c>
      <c r="B35" s="183"/>
      <c r="C35" s="183"/>
      <c r="D35" s="184"/>
      <c r="E35" s="185"/>
    </row>
    <row r="36" spans="1:5" ht="15.75" customHeight="1" thickBot="1">
      <c r="A36" s="640" t="s">
        <v>436</v>
      </c>
      <c r="B36" s="641"/>
      <c r="C36" s="186"/>
      <c r="D36" s="187">
        <f>SUM(D3:D35)</f>
        <v>0</v>
      </c>
      <c r="E36" s="188">
        <f>SUM(E3:E35)</f>
        <v>3387624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5118110236220472" footer="0.5118110236220472"/>
  <pageSetup horizontalDpi="300" verticalDpi="300" orientation="portrait" paperSize="9" r:id="rId1"/>
  <headerFooter alignWithMargins="0">
    <oddHeader>&amp;C&amp;"Times New Roman CE,Félkövér"&amp;12
K I M U T A T Á S
a 2016. évi céljelleggel juttatott támogatások felhasználásáról&amp;R&amp;"Times New Roman CE,Félkövér dőlt"&amp;11 5. tájékoztató tábla a 3/2018. (V.29.)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AF42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9.50390625" style="0" customWidth="1"/>
    <col min="2" max="2" width="59.875" style="0" customWidth="1"/>
    <col min="3" max="3" width="15.50390625" style="389" customWidth="1"/>
    <col min="4" max="4" width="13.375" style="389" customWidth="1"/>
    <col min="5" max="5" width="13.125" style="389" customWidth="1"/>
    <col min="6" max="6" width="15.50390625" style="389" customWidth="1"/>
    <col min="7" max="7" width="10.125" style="389" customWidth="1"/>
    <col min="8" max="8" width="11.375" style="389" bestFit="1" customWidth="1"/>
    <col min="9" max="9" width="18.125" style="389" customWidth="1"/>
    <col min="10" max="10" width="15.375" style="389" customWidth="1"/>
    <col min="11" max="11" width="14.00390625" style="389" customWidth="1"/>
    <col min="12" max="12" width="14.50390625" style="389" customWidth="1"/>
  </cols>
  <sheetData>
    <row r="1" spans="1:32" s="399" customFormat="1" ht="33.75" customHeight="1" thickBot="1">
      <c r="A1" s="642" t="s">
        <v>1001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</row>
    <row r="2" spans="1:32" s="399" customFormat="1" ht="126.75" customHeight="1" thickBot="1">
      <c r="A2" s="408" t="s">
        <v>953</v>
      </c>
      <c r="B2" s="407" t="s">
        <v>441</v>
      </c>
      <c r="C2" s="408" t="s">
        <v>359</v>
      </c>
      <c r="D2" s="408" t="s">
        <v>360</v>
      </c>
      <c r="E2" s="408" t="s">
        <v>361</v>
      </c>
      <c r="F2" s="408" t="s">
        <v>228</v>
      </c>
      <c r="G2" s="408" t="s">
        <v>1000</v>
      </c>
      <c r="H2" s="408" t="s">
        <v>362</v>
      </c>
      <c r="I2" s="408" t="s">
        <v>363</v>
      </c>
      <c r="J2" s="408" t="s">
        <v>364</v>
      </c>
      <c r="K2" s="408" t="s">
        <v>229</v>
      </c>
      <c r="L2" s="408" t="s">
        <v>365</v>
      </c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</row>
    <row r="3" spans="1:32" ht="16.5" thickBot="1">
      <c r="A3" s="409">
        <v>1</v>
      </c>
      <c r="B3" s="409">
        <v>2</v>
      </c>
      <c r="C3" s="409">
        <v>3</v>
      </c>
      <c r="D3" s="409">
        <v>4</v>
      </c>
      <c r="E3" s="409">
        <v>5</v>
      </c>
      <c r="F3" s="409">
        <v>6</v>
      </c>
      <c r="G3" s="409">
        <v>7</v>
      </c>
      <c r="H3" s="409">
        <v>8</v>
      </c>
      <c r="I3" s="409">
        <v>9</v>
      </c>
      <c r="J3" s="409">
        <v>10</v>
      </c>
      <c r="K3" s="409">
        <v>11</v>
      </c>
      <c r="L3" s="409">
        <v>12</v>
      </c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</row>
    <row r="4" spans="1:32" s="399" customFormat="1" ht="18" customHeight="1">
      <c r="A4" s="410" t="s">
        <v>955</v>
      </c>
      <c r="B4" s="411" t="s">
        <v>366</v>
      </c>
      <c r="C4" s="416">
        <v>21992980</v>
      </c>
      <c r="D4" s="416">
        <v>375806147</v>
      </c>
      <c r="E4" s="416"/>
      <c r="F4" s="416">
        <v>76885044</v>
      </c>
      <c r="G4" s="416">
        <v>0</v>
      </c>
      <c r="H4" s="416">
        <v>0</v>
      </c>
      <c r="I4" s="416">
        <v>0</v>
      </c>
      <c r="J4" s="416">
        <v>0</v>
      </c>
      <c r="K4" s="416">
        <v>1005336</v>
      </c>
      <c r="L4" s="416">
        <f>SUM(C4:K4)</f>
        <v>475689507</v>
      </c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</row>
    <row r="5" spans="1:32" s="399" customFormat="1" ht="18" customHeight="1">
      <c r="A5" s="412" t="s">
        <v>1006</v>
      </c>
      <c r="B5" s="413" t="s">
        <v>367</v>
      </c>
      <c r="C5" s="417"/>
      <c r="D5" s="417"/>
      <c r="E5" s="417"/>
      <c r="F5" s="417"/>
      <c r="G5" s="417"/>
      <c r="H5" s="417"/>
      <c r="I5" s="417"/>
      <c r="J5" s="417"/>
      <c r="K5" s="417"/>
      <c r="L5" s="418">
        <f aca="true" t="shared" si="0" ref="L5:L37">SUM(C5:K5)</f>
        <v>0</v>
      </c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</row>
    <row r="6" spans="1:32" s="399" customFormat="1" ht="18" customHeight="1">
      <c r="A6" s="414" t="s">
        <v>957</v>
      </c>
      <c r="B6" s="415" t="s">
        <v>368</v>
      </c>
      <c r="C6" s="419">
        <v>850000</v>
      </c>
      <c r="D6" s="419">
        <v>0</v>
      </c>
      <c r="E6" s="419">
        <v>0</v>
      </c>
      <c r="F6" s="419">
        <v>49209984</v>
      </c>
      <c r="G6" s="419">
        <v>0</v>
      </c>
      <c r="H6" s="419">
        <v>0</v>
      </c>
      <c r="I6" s="419">
        <v>0</v>
      </c>
      <c r="J6" s="419">
        <v>0</v>
      </c>
      <c r="K6" s="419">
        <v>1208614</v>
      </c>
      <c r="L6" s="418">
        <f t="shared" si="0"/>
        <v>51268598</v>
      </c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5"/>
      <c r="AF6" s="405"/>
    </row>
    <row r="7" spans="1:32" s="399" customFormat="1" ht="18" customHeight="1">
      <c r="A7" s="414" t="s">
        <v>959</v>
      </c>
      <c r="B7" s="415" t="s">
        <v>369</v>
      </c>
      <c r="C7" s="419">
        <v>0</v>
      </c>
      <c r="D7" s="419">
        <v>1871332</v>
      </c>
      <c r="E7" s="419">
        <v>0</v>
      </c>
      <c r="F7" s="419">
        <v>0</v>
      </c>
      <c r="G7" s="419">
        <v>0</v>
      </c>
      <c r="H7" s="419">
        <v>0</v>
      </c>
      <c r="I7" s="419">
        <v>0</v>
      </c>
      <c r="J7" s="419">
        <v>0</v>
      </c>
      <c r="K7" s="419"/>
      <c r="L7" s="418">
        <f t="shared" si="0"/>
        <v>1871332</v>
      </c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5"/>
      <c r="AF7" s="405"/>
    </row>
    <row r="8" spans="1:32" s="399" customFormat="1" ht="18" customHeight="1">
      <c r="A8" s="414" t="s">
        <v>961</v>
      </c>
      <c r="B8" s="415" t="s">
        <v>230</v>
      </c>
      <c r="C8" s="419">
        <v>0</v>
      </c>
      <c r="D8" s="419">
        <v>0</v>
      </c>
      <c r="E8" s="419">
        <v>0</v>
      </c>
      <c r="F8" s="419">
        <v>0</v>
      </c>
      <c r="G8" s="419">
        <v>0</v>
      </c>
      <c r="H8" s="419">
        <v>0</v>
      </c>
      <c r="I8" s="419">
        <v>0</v>
      </c>
      <c r="J8" s="419">
        <v>0</v>
      </c>
      <c r="K8" s="419">
        <v>715817</v>
      </c>
      <c r="L8" s="418">
        <f t="shared" si="0"/>
        <v>715817</v>
      </c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5"/>
      <c r="AF8" s="405"/>
    </row>
    <row r="9" spans="1:32" s="399" customFormat="1" ht="18" customHeight="1">
      <c r="A9" s="412" t="s">
        <v>963</v>
      </c>
      <c r="B9" s="413" t="s">
        <v>370</v>
      </c>
      <c r="C9" s="418">
        <v>0</v>
      </c>
      <c r="D9" s="418">
        <v>0</v>
      </c>
      <c r="E9" s="418">
        <v>0</v>
      </c>
      <c r="F9" s="418">
        <v>0</v>
      </c>
      <c r="G9" s="418">
        <v>0</v>
      </c>
      <c r="H9" s="418">
        <v>0</v>
      </c>
      <c r="I9" s="418">
        <v>0</v>
      </c>
      <c r="J9" s="418">
        <v>0</v>
      </c>
      <c r="K9" s="418"/>
      <c r="L9" s="418">
        <f t="shared" si="0"/>
        <v>0</v>
      </c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5"/>
      <c r="AF9" s="405"/>
    </row>
    <row r="10" spans="1:32" s="399" customFormat="1" ht="18" customHeight="1">
      <c r="A10" s="414" t="s">
        <v>965</v>
      </c>
      <c r="B10" s="415" t="s">
        <v>371</v>
      </c>
      <c r="C10" s="419">
        <v>0</v>
      </c>
      <c r="D10" s="419">
        <v>0</v>
      </c>
      <c r="E10" s="419">
        <v>0</v>
      </c>
      <c r="F10" s="419">
        <v>0</v>
      </c>
      <c r="G10" s="419">
        <v>0</v>
      </c>
      <c r="H10" s="419">
        <v>0</v>
      </c>
      <c r="I10" s="419">
        <v>0</v>
      </c>
      <c r="J10" s="419">
        <v>0</v>
      </c>
      <c r="K10" s="419"/>
      <c r="L10" s="418">
        <f t="shared" si="0"/>
        <v>0</v>
      </c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5"/>
      <c r="AF10" s="405"/>
    </row>
    <row r="11" spans="1:32" s="399" customFormat="1" ht="18" customHeight="1">
      <c r="A11" s="414" t="s">
        <v>967</v>
      </c>
      <c r="B11" s="415" t="s">
        <v>372</v>
      </c>
      <c r="C11" s="419">
        <v>0</v>
      </c>
      <c r="D11" s="419"/>
      <c r="E11" s="419">
        <v>0</v>
      </c>
      <c r="F11" s="419">
        <v>0</v>
      </c>
      <c r="G11" s="419">
        <v>0</v>
      </c>
      <c r="H11" s="419">
        <v>0</v>
      </c>
      <c r="I11" s="419">
        <v>0</v>
      </c>
      <c r="J11" s="419">
        <v>0</v>
      </c>
      <c r="K11" s="419"/>
      <c r="L11" s="418">
        <f t="shared" si="0"/>
        <v>0</v>
      </c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</row>
    <row r="12" spans="1:32" s="399" customFormat="1" ht="18" customHeight="1">
      <c r="A12" s="414" t="s">
        <v>969</v>
      </c>
      <c r="B12" s="415" t="s">
        <v>373</v>
      </c>
      <c r="C12" s="419">
        <v>0</v>
      </c>
      <c r="D12" s="419">
        <v>0</v>
      </c>
      <c r="E12" s="419">
        <v>0</v>
      </c>
      <c r="F12" s="419">
        <v>0</v>
      </c>
      <c r="G12" s="419">
        <v>0</v>
      </c>
      <c r="H12" s="419">
        <v>0</v>
      </c>
      <c r="I12" s="419">
        <v>0</v>
      </c>
      <c r="J12" s="419">
        <v>0</v>
      </c>
      <c r="K12" s="419"/>
      <c r="L12" s="418">
        <f t="shared" si="0"/>
        <v>0</v>
      </c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5"/>
      <c r="AF12" s="405"/>
    </row>
    <row r="13" spans="1:32" s="399" customFormat="1" ht="18" customHeight="1">
      <c r="A13" s="414" t="s">
        <v>971</v>
      </c>
      <c r="B13" s="415" t="s">
        <v>374</v>
      </c>
      <c r="C13" s="419">
        <v>0</v>
      </c>
      <c r="D13" s="419">
        <v>0</v>
      </c>
      <c r="E13" s="419">
        <v>0</v>
      </c>
      <c r="F13" s="419">
        <v>0</v>
      </c>
      <c r="G13" s="419">
        <v>0</v>
      </c>
      <c r="H13" s="419">
        <v>0</v>
      </c>
      <c r="I13" s="419">
        <v>0</v>
      </c>
      <c r="J13" s="419">
        <v>0</v>
      </c>
      <c r="K13" s="419"/>
      <c r="L13" s="418">
        <f t="shared" si="0"/>
        <v>0</v>
      </c>
      <c r="M13" s="405"/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5"/>
      <c r="AF13" s="405"/>
    </row>
    <row r="14" spans="1:32" s="399" customFormat="1" ht="18" customHeight="1">
      <c r="A14" s="414" t="s">
        <v>973</v>
      </c>
      <c r="B14" s="415" t="s">
        <v>375</v>
      </c>
      <c r="C14" s="419">
        <v>0</v>
      </c>
      <c r="D14" s="419">
        <v>70279469</v>
      </c>
      <c r="E14" s="419">
        <v>0</v>
      </c>
      <c r="F14" s="419">
        <v>0</v>
      </c>
      <c r="G14" s="419">
        <v>0</v>
      </c>
      <c r="H14" s="419">
        <v>0</v>
      </c>
      <c r="I14" s="419">
        <v>0</v>
      </c>
      <c r="J14" s="419">
        <v>0</v>
      </c>
      <c r="K14" s="419"/>
      <c r="L14" s="418">
        <f t="shared" si="0"/>
        <v>70279469</v>
      </c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</row>
    <row r="15" spans="1:32" s="399" customFormat="1" ht="18" customHeight="1">
      <c r="A15" s="412" t="s">
        <v>975</v>
      </c>
      <c r="B15" s="413" t="s">
        <v>376</v>
      </c>
      <c r="C15" s="418">
        <v>0</v>
      </c>
      <c r="D15" s="418">
        <v>0</v>
      </c>
      <c r="E15" s="418">
        <v>0</v>
      </c>
      <c r="F15" s="418">
        <v>0</v>
      </c>
      <c r="G15" s="418">
        <v>0</v>
      </c>
      <c r="H15" s="418">
        <v>0</v>
      </c>
      <c r="I15" s="418">
        <v>0</v>
      </c>
      <c r="J15" s="418">
        <v>0</v>
      </c>
      <c r="K15" s="418"/>
      <c r="L15" s="418">
        <f t="shared" si="0"/>
        <v>0</v>
      </c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5"/>
      <c r="AC15" s="405"/>
      <c r="AD15" s="405"/>
      <c r="AE15" s="405"/>
      <c r="AF15" s="405"/>
    </row>
    <row r="16" spans="1:32" s="399" customFormat="1" ht="18" customHeight="1">
      <c r="A16" s="412" t="s">
        <v>977</v>
      </c>
      <c r="B16" s="413" t="s">
        <v>377</v>
      </c>
      <c r="C16" s="418">
        <v>0</v>
      </c>
      <c r="D16" s="418">
        <f>D7+D14</f>
        <v>72150801</v>
      </c>
      <c r="E16" s="418">
        <f>E7+E14</f>
        <v>0</v>
      </c>
      <c r="F16" s="418">
        <f>F6+F7+F14</f>
        <v>49209984</v>
      </c>
      <c r="G16" s="418">
        <f>G6+G7+G14</f>
        <v>0</v>
      </c>
      <c r="H16" s="418">
        <f>H6+H7+H14</f>
        <v>0</v>
      </c>
      <c r="I16" s="418">
        <f>I6+I7+I14</f>
        <v>0</v>
      </c>
      <c r="J16" s="418">
        <f>J6+J7+J14</f>
        <v>0</v>
      </c>
      <c r="K16" s="418">
        <f>K6+K7+K14++K8</f>
        <v>1924431</v>
      </c>
      <c r="L16" s="418">
        <f t="shared" si="0"/>
        <v>123285216</v>
      </c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405"/>
      <c r="AD16" s="405"/>
      <c r="AE16" s="405"/>
      <c r="AF16" s="405"/>
    </row>
    <row r="17" spans="1:32" s="399" customFormat="1" ht="18" customHeight="1">
      <c r="A17" s="412" t="s">
        <v>1006</v>
      </c>
      <c r="B17" s="413" t="s">
        <v>378</v>
      </c>
      <c r="C17" s="417"/>
      <c r="D17" s="417"/>
      <c r="E17" s="417"/>
      <c r="F17" s="417"/>
      <c r="G17" s="417"/>
      <c r="H17" s="417"/>
      <c r="I17" s="417"/>
      <c r="J17" s="417"/>
      <c r="K17" s="417"/>
      <c r="L17" s="418">
        <f t="shared" si="0"/>
        <v>0</v>
      </c>
      <c r="M17" s="405"/>
      <c r="N17" s="405"/>
      <c r="O17" s="405"/>
      <c r="P17" s="40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05"/>
      <c r="AC17" s="405"/>
      <c r="AD17" s="405"/>
      <c r="AE17" s="405"/>
      <c r="AF17" s="405"/>
    </row>
    <row r="18" spans="1:32" s="399" customFormat="1" ht="18" customHeight="1">
      <c r="A18" s="414" t="s">
        <v>979</v>
      </c>
      <c r="B18" s="415" t="s">
        <v>379</v>
      </c>
      <c r="C18" s="419">
        <v>0</v>
      </c>
      <c r="D18" s="419">
        <v>0</v>
      </c>
      <c r="E18" s="419">
        <v>0</v>
      </c>
      <c r="F18" s="419"/>
      <c r="G18" s="419">
        <v>0</v>
      </c>
      <c r="H18" s="419">
        <v>0</v>
      </c>
      <c r="I18" s="419">
        <v>0</v>
      </c>
      <c r="J18" s="419">
        <v>0</v>
      </c>
      <c r="K18" s="419"/>
      <c r="L18" s="418">
        <f t="shared" si="0"/>
        <v>0</v>
      </c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5"/>
      <c r="AE18" s="405"/>
      <c r="AF18" s="405"/>
    </row>
    <row r="19" spans="1:32" s="399" customFormat="1" ht="18" customHeight="1">
      <c r="A19" s="414" t="s">
        <v>981</v>
      </c>
      <c r="B19" s="415" t="s">
        <v>380</v>
      </c>
      <c r="C19" s="419">
        <v>0</v>
      </c>
      <c r="D19" s="419"/>
      <c r="E19" s="419">
        <v>0</v>
      </c>
      <c r="F19" s="419">
        <v>0</v>
      </c>
      <c r="G19" s="419">
        <v>0</v>
      </c>
      <c r="H19" s="419">
        <v>0</v>
      </c>
      <c r="I19" s="419">
        <v>0</v>
      </c>
      <c r="J19" s="419">
        <v>0</v>
      </c>
      <c r="K19" s="419"/>
      <c r="L19" s="418">
        <f t="shared" si="0"/>
        <v>0</v>
      </c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  <c r="AF19" s="405"/>
    </row>
    <row r="20" spans="1:32" s="399" customFormat="1" ht="18" customHeight="1">
      <c r="A20" s="414" t="s">
        <v>983</v>
      </c>
      <c r="B20" s="415" t="s">
        <v>381</v>
      </c>
      <c r="C20" s="419">
        <v>0</v>
      </c>
      <c r="D20" s="419">
        <v>0</v>
      </c>
      <c r="E20" s="419">
        <v>0</v>
      </c>
      <c r="F20" s="419">
        <v>0</v>
      </c>
      <c r="G20" s="419">
        <v>0</v>
      </c>
      <c r="H20" s="419">
        <v>0</v>
      </c>
      <c r="I20" s="419">
        <v>0</v>
      </c>
      <c r="J20" s="419">
        <v>0</v>
      </c>
      <c r="K20" s="419"/>
      <c r="L20" s="418">
        <f t="shared" si="0"/>
        <v>0</v>
      </c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  <c r="AF20" s="405"/>
    </row>
    <row r="21" spans="1:32" s="399" customFormat="1" ht="18" customHeight="1">
      <c r="A21" s="414" t="s">
        <v>985</v>
      </c>
      <c r="B21" s="415" t="s">
        <v>382</v>
      </c>
      <c r="C21" s="419">
        <v>0</v>
      </c>
      <c r="D21" s="419"/>
      <c r="E21" s="419">
        <v>0</v>
      </c>
      <c r="F21" s="419">
        <v>0</v>
      </c>
      <c r="G21" s="419">
        <v>0</v>
      </c>
      <c r="H21" s="419">
        <v>0</v>
      </c>
      <c r="I21" s="419">
        <v>0</v>
      </c>
      <c r="J21" s="419">
        <v>0</v>
      </c>
      <c r="K21" s="419"/>
      <c r="L21" s="418">
        <f t="shared" si="0"/>
        <v>0</v>
      </c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5"/>
    </row>
    <row r="22" spans="1:32" s="399" customFormat="1" ht="18" customHeight="1">
      <c r="A22" s="414" t="s">
        <v>987</v>
      </c>
      <c r="B22" s="415" t="s">
        <v>383</v>
      </c>
      <c r="C22" s="419">
        <v>0</v>
      </c>
      <c r="D22" s="419">
        <v>0</v>
      </c>
      <c r="E22" s="419">
        <v>0</v>
      </c>
      <c r="F22" s="419">
        <v>0</v>
      </c>
      <c r="G22" s="419">
        <v>0</v>
      </c>
      <c r="H22" s="419">
        <v>0</v>
      </c>
      <c r="I22" s="419">
        <v>0</v>
      </c>
      <c r="J22" s="419">
        <v>0</v>
      </c>
      <c r="K22" s="419"/>
      <c r="L22" s="418">
        <f t="shared" si="0"/>
        <v>0</v>
      </c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405"/>
      <c r="AD22" s="405"/>
      <c r="AE22" s="405"/>
      <c r="AF22" s="405"/>
    </row>
    <row r="23" spans="1:32" s="399" customFormat="1" ht="18" customHeight="1">
      <c r="A23" s="414" t="s">
        <v>989</v>
      </c>
      <c r="B23" s="415" t="s">
        <v>384</v>
      </c>
      <c r="C23" s="419">
        <v>0</v>
      </c>
      <c r="D23" s="419">
        <v>0</v>
      </c>
      <c r="E23" s="419">
        <v>0</v>
      </c>
      <c r="F23" s="419">
        <v>0</v>
      </c>
      <c r="G23" s="419">
        <v>0</v>
      </c>
      <c r="H23" s="419">
        <v>0</v>
      </c>
      <c r="I23" s="419">
        <v>0</v>
      </c>
      <c r="J23" s="419">
        <v>0</v>
      </c>
      <c r="K23" s="419"/>
      <c r="L23" s="418">
        <f t="shared" si="0"/>
        <v>0</v>
      </c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C23" s="405"/>
      <c r="AD23" s="405"/>
      <c r="AE23" s="405"/>
      <c r="AF23" s="405"/>
    </row>
    <row r="24" spans="1:32" s="399" customFormat="1" ht="18" customHeight="1">
      <c r="A24" s="414" t="s">
        <v>991</v>
      </c>
      <c r="B24" s="415" t="s">
        <v>385</v>
      </c>
      <c r="C24" s="419">
        <v>0</v>
      </c>
      <c r="D24" s="419">
        <v>0</v>
      </c>
      <c r="E24" s="419">
        <v>0</v>
      </c>
      <c r="F24" s="419">
        <v>0</v>
      </c>
      <c r="G24" s="419">
        <v>0</v>
      </c>
      <c r="H24" s="419">
        <v>0</v>
      </c>
      <c r="I24" s="419">
        <v>0</v>
      </c>
      <c r="J24" s="419">
        <v>0</v>
      </c>
      <c r="K24" s="419"/>
      <c r="L24" s="418">
        <f t="shared" si="0"/>
        <v>0</v>
      </c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405"/>
      <c r="AD24" s="405"/>
      <c r="AE24" s="405"/>
      <c r="AF24" s="405"/>
    </row>
    <row r="25" spans="1:32" s="399" customFormat="1" ht="18" customHeight="1">
      <c r="A25" s="412" t="s">
        <v>231</v>
      </c>
      <c r="B25" s="413" t="s">
        <v>386</v>
      </c>
      <c r="C25" s="418">
        <v>0</v>
      </c>
      <c r="D25" s="418">
        <v>0</v>
      </c>
      <c r="E25" s="418">
        <v>0</v>
      </c>
      <c r="F25" s="419">
        <v>0</v>
      </c>
      <c r="G25" s="418">
        <v>0</v>
      </c>
      <c r="H25" s="418">
        <v>0</v>
      </c>
      <c r="I25" s="418">
        <v>0</v>
      </c>
      <c r="J25" s="418">
        <v>0</v>
      </c>
      <c r="K25" s="418"/>
      <c r="L25" s="418">
        <f t="shared" si="0"/>
        <v>0</v>
      </c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405"/>
    </row>
    <row r="26" spans="1:32" s="399" customFormat="1" ht="18" customHeight="1">
      <c r="A26" s="412" t="s">
        <v>232</v>
      </c>
      <c r="B26" s="413" t="s">
        <v>387</v>
      </c>
      <c r="C26" s="418">
        <v>22842980</v>
      </c>
      <c r="D26" s="418">
        <f aca="true" t="shared" si="1" ref="D26:K26">D4+D16-D25</f>
        <v>447956948</v>
      </c>
      <c r="E26" s="418">
        <f t="shared" si="1"/>
        <v>0</v>
      </c>
      <c r="F26" s="418">
        <f t="shared" si="1"/>
        <v>126095028</v>
      </c>
      <c r="G26" s="418">
        <f t="shared" si="1"/>
        <v>0</v>
      </c>
      <c r="H26" s="418">
        <f t="shared" si="1"/>
        <v>0</v>
      </c>
      <c r="I26" s="418">
        <f t="shared" si="1"/>
        <v>0</v>
      </c>
      <c r="J26" s="418">
        <f t="shared" si="1"/>
        <v>0</v>
      </c>
      <c r="K26" s="418">
        <f t="shared" si="1"/>
        <v>2929767</v>
      </c>
      <c r="L26" s="418">
        <f t="shared" si="0"/>
        <v>599824723</v>
      </c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5"/>
    </row>
    <row r="27" spans="1:32" s="399" customFormat="1" ht="18" customHeight="1">
      <c r="A27" s="412" t="s">
        <v>233</v>
      </c>
      <c r="B27" s="413" t="s">
        <v>388</v>
      </c>
      <c r="C27" s="418">
        <v>21948980</v>
      </c>
      <c r="D27" s="418">
        <v>104259940</v>
      </c>
      <c r="E27" s="418"/>
      <c r="F27" s="418">
        <v>63784382</v>
      </c>
      <c r="G27" s="418">
        <v>0</v>
      </c>
      <c r="H27" s="418">
        <v>0</v>
      </c>
      <c r="I27" s="418">
        <v>0</v>
      </c>
      <c r="J27" s="418">
        <v>0</v>
      </c>
      <c r="K27" s="418"/>
      <c r="L27" s="418">
        <f t="shared" si="0"/>
        <v>189993302</v>
      </c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</row>
    <row r="28" spans="1:32" s="399" customFormat="1" ht="18" customHeight="1">
      <c r="A28" s="414" t="s">
        <v>234</v>
      </c>
      <c r="B28" s="415" t="s">
        <v>389</v>
      </c>
      <c r="C28" s="419">
        <v>36749</v>
      </c>
      <c r="D28" s="419">
        <v>18518232</v>
      </c>
      <c r="E28" s="419"/>
      <c r="F28" s="419">
        <v>16413275</v>
      </c>
      <c r="G28" s="419">
        <v>0</v>
      </c>
      <c r="H28" s="419">
        <v>0</v>
      </c>
      <c r="I28" s="419">
        <v>0</v>
      </c>
      <c r="J28" s="419">
        <v>0</v>
      </c>
      <c r="K28" s="419"/>
      <c r="L28" s="418">
        <f t="shared" si="0"/>
        <v>34968256</v>
      </c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05"/>
    </row>
    <row r="29" spans="1:32" s="399" customFormat="1" ht="18" customHeight="1">
      <c r="A29" s="414" t="s">
        <v>235</v>
      </c>
      <c r="B29" s="415" t="s">
        <v>390</v>
      </c>
      <c r="C29" s="419"/>
      <c r="D29" s="419"/>
      <c r="E29" s="419">
        <v>0</v>
      </c>
      <c r="F29" s="419">
        <v>8701079</v>
      </c>
      <c r="G29" s="419">
        <v>0</v>
      </c>
      <c r="H29" s="419">
        <v>0</v>
      </c>
      <c r="I29" s="419">
        <v>0</v>
      </c>
      <c r="J29" s="419">
        <v>0</v>
      </c>
      <c r="K29" s="419"/>
      <c r="L29" s="418">
        <f t="shared" si="0"/>
        <v>8701079</v>
      </c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</row>
    <row r="30" spans="1:32" s="399" customFormat="1" ht="18" customHeight="1">
      <c r="A30" s="412" t="s">
        <v>236</v>
      </c>
      <c r="B30" s="413" t="s">
        <v>391</v>
      </c>
      <c r="C30" s="418">
        <f>C27+C28-C29</f>
        <v>21985729</v>
      </c>
      <c r="D30" s="418">
        <f>D27+D28</f>
        <v>122778172</v>
      </c>
      <c r="E30" s="418">
        <f>E27+E28</f>
        <v>0</v>
      </c>
      <c r="F30" s="418">
        <f>F27+F28-F29</f>
        <v>71496578</v>
      </c>
      <c r="G30" s="418">
        <v>0</v>
      </c>
      <c r="H30" s="418">
        <v>0</v>
      </c>
      <c r="I30" s="418">
        <v>0</v>
      </c>
      <c r="J30" s="418">
        <v>0</v>
      </c>
      <c r="K30" s="418"/>
      <c r="L30" s="418">
        <f t="shared" si="0"/>
        <v>216260479</v>
      </c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  <c r="AF30" s="405"/>
    </row>
    <row r="31" spans="1:32" s="399" customFormat="1" ht="18" customHeight="1">
      <c r="A31" s="412" t="s">
        <v>237</v>
      </c>
      <c r="B31" s="413" t="s">
        <v>392</v>
      </c>
      <c r="C31" s="418">
        <v>0</v>
      </c>
      <c r="D31" s="418">
        <v>0</v>
      </c>
      <c r="E31" s="418">
        <v>0</v>
      </c>
      <c r="F31" s="418">
        <v>0</v>
      </c>
      <c r="G31" s="418">
        <v>0</v>
      </c>
      <c r="H31" s="418">
        <v>0</v>
      </c>
      <c r="I31" s="418">
        <v>0</v>
      </c>
      <c r="J31" s="418">
        <v>0</v>
      </c>
      <c r="K31" s="418"/>
      <c r="L31" s="418">
        <f t="shared" si="0"/>
        <v>0</v>
      </c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405"/>
      <c r="AD31" s="405"/>
      <c r="AE31" s="405"/>
      <c r="AF31" s="405"/>
    </row>
    <row r="32" spans="1:32" s="399" customFormat="1" ht="18" customHeight="1">
      <c r="A32" s="414" t="s">
        <v>238</v>
      </c>
      <c r="B32" s="415" t="s">
        <v>389</v>
      </c>
      <c r="C32" s="419">
        <v>0</v>
      </c>
      <c r="D32" s="419">
        <v>0</v>
      </c>
      <c r="E32" s="419">
        <v>0</v>
      </c>
      <c r="F32" s="419">
        <v>0</v>
      </c>
      <c r="G32" s="419">
        <v>0</v>
      </c>
      <c r="H32" s="419">
        <v>0</v>
      </c>
      <c r="I32" s="419">
        <v>0</v>
      </c>
      <c r="J32" s="419">
        <v>0</v>
      </c>
      <c r="K32" s="419"/>
      <c r="L32" s="418">
        <f t="shared" si="0"/>
        <v>0</v>
      </c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5"/>
      <c r="AE32" s="405"/>
      <c r="AF32" s="405"/>
    </row>
    <row r="33" spans="1:32" s="399" customFormat="1" ht="18" customHeight="1">
      <c r="A33" s="414" t="s">
        <v>239</v>
      </c>
      <c r="B33" s="415" t="s">
        <v>390</v>
      </c>
      <c r="C33" s="419">
        <v>0</v>
      </c>
      <c r="D33" s="419">
        <v>0</v>
      </c>
      <c r="E33" s="419">
        <v>0</v>
      </c>
      <c r="F33" s="419">
        <v>0</v>
      </c>
      <c r="G33" s="419">
        <v>0</v>
      </c>
      <c r="H33" s="419">
        <v>0</v>
      </c>
      <c r="I33" s="419">
        <v>0</v>
      </c>
      <c r="J33" s="419">
        <v>0</v>
      </c>
      <c r="K33" s="419"/>
      <c r="L33" s="418">
        <f t="shared" si="0"/>
        <v>0</v>
      </c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  <c r="AD33" s="405"/>
      <c r="AE33" s="405"/>
      <c r="AF33" s="405"/>
    </row>
    <row r="34" spans="1:32" s="399" customFormat="1" ht="18" customHeight="1">
      <c r="A34" s="414" t="s">
        <v>240</v>
      </c>
      <c r="B34" s="415" t="s">
        <v>393</v>
      </c>
      <c r="C34" s="419">
        <v>0</v>
      </c>
      <c r="D34" s="419">
        <v>0</v>
      </c>
      <c r="E34" s="419">
        <v>0</v>
      </c>
      <c r="F34" s="419">
        <v>0</v>
      </c>
      <c r="G34" s="419">
        <v>0</v>
      </c>
      <c r="H34" s="419">
        <v>0</v>
      </c>
      <c r="I34" s="419">
        <v>0</v>
      </c>
      <c r="J34" s="419">
        <v>0</v>
      </c>
      <c r="K34" s="419"/>
      <c r="L34" s="418">
        <f t="shared" si="0"/>
        <v>0</v>
      </c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</row>
    <row r="35" spans="1:32" s="399" customFormat="1" ht="18" customHeight="1">
      <c r="A35" s="412" t="s">
        <v>241</v>
      </c>
      <c r="B35" s="413" t="s">
        <v>394</v>
      </c>
      <c r="C35" s="418">
        <v>0</v>
      </c>
      <c r="D35" s="418">
        <v>0</v>
      </c>
      <c r="E35" s="418">
        <v>0</v>
      </c>
      <c r="F35" s="418">
        <v>0</v>
      </c>
      <c r="G35" s="418">
        <v>0</v>
      </c>
      <c r="H35" s="418">
        <v>0</v>
      </c>
      <c r="I35" s="418">
        <v>0</v>
      </c>
      <c r="J35" s="418">
        <v>0</v>
      </c>
      <c r="K35" s="418"/>
      <c r="L35" s="418">
        <f t="shared" si="0"/>
        <v>0</v>
      </c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05"/>
      <c r="AC35" s="405"/>
      <c r="AD35" s="405"/>
      <c r="AE35" s="405"/>
      <c r="AF35" s="405"/>
    </row>
    <row r="36" spans="1:32" s="399" customFormat="1" ht="18" customHeight="1">
      <c r="A36" s="412" t="s">
        <v>242</v>
      </c>
      <c r="B36" s="413" t="s">
        <v>395</v>
      </c>
      <c r="C36" s="418">
        <v>21948980</v>
      </c>
      <c r="D36" s="418">
        <v>122778172</v>
      </c>
      <c r="E36" s="418">
        <v>0</v>
      </c>
      <c r="F36" s="418">
        <v>71496578</v>
      </c>
      <c r="G36" s="418">
        <v>0</v>
      </c>
      <c r="H36" s="418">
        <v>0</v>
      </c>
      <c r="I36" s="418">
        <v>0</v>
      </c>
      <c r="J36" s="418">
        <v>0</v>
      </c>
      <c r="K36" s="418"/>
      <c r="L36" s="418">
        <f>SUM(C36:K36)</f>
        <v>216223730</v>
      </c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5"/>
    </row>
    <row r="37" spans="1:32" s="399" customFormat="1" ht="18" customHeight="1">
      <c r="A37" s="412" t="s">
        <v>243</v>
      </c>
      <c r="B37" s="413" t="s">
        <v>396</v>
      </c>
      <c r="C37" s="418">
        <v>857251</v>
      </c>
      <c r="D37" s="418">
        <f>D26-D30</f>
        <v>325178776</v>
      </c>
      <c r="E37" s="418">
        <f aca="true" t="shared" si="2" ref="E37:K38">E26-E30</f>
        <v>0</v>
      </c>
      <c r="F37" s="418">
        <f t="shared" si="2"/>
        <v>54598450</v>
      </c>
      <c r="G37" s="418">
        <f t="shared" si="2"/>
        <v>0</v>
      </c>
      <c r="H37" s="418">
        <f t="shared" si="2"/>
        <v>0</v>
      </c>
      <c r="I37" s="418">
        <f t="shared" si="2"/>
        <v>0</v>
      </c>
      <c r="J37" s="418">
        <f t="shared" si="2"/>
        <v>0</v>
      </c>
      <c r="K37" s="418">
        <f t="shared" si="2"/>
        <v>2929767</v>
      </c>
      <c r="L37" s="418">
        <f t="shared" si="0"/>
        <v>383564244</v>
      </c>
      <c r="M37" s="405"/>
      <c r="N37" s="405"/>
      <c r="O37" s="405"/>
      <c r="P37" s="405"/>
      <c r="Q37" s="405"/>
      <c r="R37" s="405"/>
      <c r="S37" s="405"/>
      <c r="T37" s="405"/>
      <c r="U37" s="405"/>
      <c r="V37" s="405"/>
      <c r="W37" s="405"/>
      <c r="X37" s="405"/>
      <c r="Y37" s="405"/>
      <c r="Z37" s="405"/>
      <c r="AA37" s="405"/>
      <c r="AB37" s="405"/>
      <c r="AC37" s="405"/>
      <c r="AD37" s="405"/>
      <c r="AE37" s="405"/>
      <c r="AF37" s="405"/>
    </row>
    <row r="38" spans="1:32" ht="18" customHeight="1">
      <c r="A38" s="412">
        <v>34</v>
      </c>
      <c r="B38" s="413" t="s">
        <v>1193</v>
      </c>
      <c r="C38" s="418">
        <v>21892980</v>
      </c>
      <c r="D38" s="418">
        <f>D27-D31</f>
        <v>104259940</v>
      </c>
      <c r="E38" s="418">
        <f t="shared" si="2"/>
        <v>0</v>
      </c>
      <c r="F38" s="418">
        <f t="shared" si="2"/>
        <v>63784382</v>
      </c>
      <c r="G38" s="418">
        <f t="shared" si="2"/>
        <v>0</v>
      </c>
      <c r="H38" s="418">
        <f t="shared" si="2"/>
        <v>0</v>
      </c>
      <c r="I38" s="418">
        <f t="shared" si="2"/>
        <v>0</v>
      </c>
      <c r="J38" s="418">
        <f t="shared" si="2"/>
        <v>0</v>
      </c>
      <c r="K38" s="418">
        <f t="shared" si="2"/>
        <v>0</v>
      </c>
      <c r="L38" s="418">
        <f>SUM(C38:K38)</f>
        <v>189937302</v>
      </c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</row>
    <row r="39" spans="1:32" ht="12.75">
      <c r="A39" s="404"/>
      <c r="B39" s="404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</row>
    <row r="40" spans="1:32" ht="12.75">
      <c r="A40" s="404"/>
      <c r="B40" s="404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</row>
    <row r="41" spans="1:32" ht="12.75">
      <c r="A41" s="404"/>
      <c r="B41" s="404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</row>
    <row r="42" spans="1:32" ht="12.75">
      <c r="A42" s="404"/>
      <c r="B42" s="404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</row>
  </sheetData>
  <sheetProtection/>
  <mergeCells count="1">
    <mergeCell ref="A1:L1"/>
  </mergeCells>
  <printOptions/>
  <pageMargins left="0.6692913385826772" right="0.15748031496062992" top="0.35433070866141736" bottom="0.15748031496062992" header="0.15748031496062992" footer="0.15748031496062992"/>
  <pageSetup horizontalDpi="300" verticalDpi="300" orientation="landscape" paperSize="9" scale="68" r:id="rId1"/>
  <headerFooter alignWithMargins="0">
    <oddHeader>&amp;R6. tájékoztató tábla a 3/2018. (V.29.) önkormányzati rendelethez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F23"/>
  <sheetViews>
    <sheetView zoomScalePageLayoutView="0" workbookViewId="0" topLeftCell="A1">
      <selection activeCell="F1" sqref="F1:F22"/>
    </sheetView>
  </sheetViews>
  <sheetFormatPr defaultColWidth="9.00390625" defaultRowHeight="12.75"/>
  <cols>
    <col min="1" max="1" width="16.375" style="193" customWidth="1"/>
    <col min="2" max="2" width="28.875" style="193" customWidth="1"/>
    <col min="3" max="3" width="14.125" style="193" customWidth="1"/>
    <col min="4" max="4" width="19.125" style="193" customWidth="1"/>
    <col min="5" max="5" width="25.00390625" style="193" customWidth="1"/>
    <col min="6" max="6" width="5.50390625" style="193" customWidth="1"/>
    <col min="7" max="16384" width="9.375" style="193" customWidth="1"/>
  </cols>
  <sheetData>
    <row r="1" spans="1:6" ht="12.75">
      <c r="A1" s="194"/>
      <c r="F1" s="647" t="str">
        <f>+CONCATENATE("7. tájékoztató tábla a 3/2018. (V.29.) önkormányzati rendelethez")</f>
        <v>7. tájékoztató tábla a 3/2018. (V.29.) önkormányzati rendelethez</v>
      </c>
    </row>
    <row r="2" spans="1:6" ht="33" customHeight="1">
      <c r="A2" s="644" t="str">
        <f>+CONCATENATE("A Jászboldogháza Községi Önkormányzat tulajdonában álló gazdálkodó szervezetek működéséből származó",CHAR(10),"kötelezettségek és részesedések alakulása a ",LEFT(ÖSSZEFÜGGÉSEK!A4,4),". évben")</f>
        <v>A Jászboldogháza Községi Önkormányzat tulajdonában álló gazdálkodó szervezetek működéséből származó
kötelezettségek és részesedések alakulása a 2016. évben</v>
      </c>
      <c r="B2" s="644"/>
      <c r="C2" s="644"/>
      <c r="D2" s="644"/>
      <c r="E2" s="644"/>
      <c r="F2" s="647"/>
    </row>
    <row r="3" spans="1:6" ht="16.5" thickBot="1">
      <c r="A3" s="195"/>
      <c r="F3" s="647"/>
    </row>
    <row r="4" spans="1:6" ht="79.5" thickBot="1">
      <c r="A4" s="196" t="s">
        <v>611</v>
      </c>
      <c r="B4" s="197" t="s">
        <v>612</v>
      </c>
      <c r="C4" s="197" t="s">
        <v>613</v>
      </c>
      <c r="D4" s="197" t="s">
        <v>614</v>
      </c>
      <c r="E4" s="198" t="s">
        <v>615</v>
      </c>
      <c r="F4" s="647"/>
    </row>
    <row r="5" spans="1:6" ht="15.75">
      <c r="A5" s="199" t="s">
        <v>403</v>
      </c>
      <c r="B5" s="203"/>
      <c r="C5" s="206"/>
      <c r="D5" s="209"/>
      <c r="E5" s="213"/>
      <c r="F5" s="647"/>
    </row>
    <row r="6" spans="1:6" ht="15.75">
      <c r="A6" s="200" t="s">
        <v>404</v>
      </c>
      <c r="B6" s="204"/>
      <c r="C6" s="207"/>
      <c r="D6" s="210"/>
      <c r="E6" s="214"/>
      <c r="F6" s="647"/>
    </row>
    <row r="7" spans="1:6" ht="15.75">
      <c r="A7" s="200" t="s">
        <v>405</v>
      </c>
      <c r="B7" s="204"/>
      <c r="C7" s="207"/>
      <c r="D7" s="210"/>
      <c r="E7" s="214"/>
      <c r="F7" s="647"/>
    </row>
    <row r="8" spans="1:6" ht="15.75">
      <c r="A8" s="200" t="s">
        <v>406</v>
      </c>
      <c r="B8" s="204"/>
      <c r="C8" s="207"/>
      <c r="D8" s="210"/>
      <c r="E8" s="214"/>
      <c r="F8" s="647"/>
    </row>
    <row r="9" spans="1:6" ht="15.75">
      <c r="A9" s="200" t="s">
        <v>407</v>
      </c>
      <c r="B9" s="204"/>
      <c r="C9" s="207"/>
      <c r="D9" s="210"/>
      <c r="E9" s="214"/>
      <c r="F9" s="647"/>
    </row>
    <row r="10" spans="1:6" ht="15.75">
      <c r="A10" s="200" t="s">
        <v>408</v>
      </c>
      <c r="B10" s="204"/>
      <c r="C10" s="207"/>
      <c r="D10" s="210"/>
      <c r="E10" s="214"/>
      <c r="F10" s="647"/>
    </row>
    <row r="11" spans="1:6" ht="15.75">
      <c r="A11" s="200" t="s">
        <v>409</v>
      </c>
      <c r="B11" s="204"/>
      <c r="C11" s="207"/>
      <c r="D11" s="210"/>
      <c r="E11" s="214"/>
      <c r="F11" s="647"/>
    </row>
    <row r="12" spans="1:6" ht="15.75">
      <c r="A12" s="200" t="s">
        <v>410</v>
      </c>
      <c r="B12" s="204"/>
      <c r="C12" s="207"/>
      <c r="D12" s="210"/>
      <c r="E12" s="214"/>
      <c r="F12" s="647"/>
    </row>
    <row r="13" spans="1:6" ht="15.75">
      <c r="A13" s="200" t="s">
        <v>411</v>
      </c>
      <c r="B13" s="204"/>
      <c r="C13" s="207"/>
      <c r="D13" s="210"/>
      <c r="E13" s="214"/>
      <c r="F13" s="647"/>
    </row>
    <row r="14" spans="1:6" ht="15.75">
      <c r="A14" s="200" t="s">
        <v>412</v>
      </c>
      <c r="B14" s="204"/>
      <c r="C14" s="207"/>
      <c r="D14" s="210"/>
      <c r="E14" s="214"/>
      <c r="F14" s="647"/>
    </row>
    <row r="15" spans="1:6" ht="15.75">
      <c r="A15" s="200" t="s">
        <v>413</v>
      </c>
      <c r="B15" s="204"/>
      <c r="C15" s="207"/>
      <c r="D15" s="210"/>
      <c r="E15" s="214"/>
      <c r="F15" s="647"/>
    </row>
    <row r="16" spans="1:6" ht="15.75">
      <c r="A16" s="200" t="s">
        <v>414</v>
      </c>
      <c r="B16" s="204"/>
      <c r="C16" s="207"/>
      <c r="D16" s="210"/>
      <c r="E16" s="214"/>
      <c r="F16" s="647"/>
    </row>
    <row r="17" spans="1:6" ht="15.75">
      <c r="A17" s="200" t="s">
        <v>415</v>
      </c>
      <c r="B17" s="204"/>
      <c r="C17" s="207"/>
      <c r="D17" s="210"/>
      <c r="E17" s="214"/>
      <c r="F17" s="647"/>
    </row>
    <row r="18" spans="1:6" ht="15.75">
      <c r="A18" s="200" t="s">
        <v>416</v>
      </c>
      <c r="B18" s="204"/>
      <c r="C18" s="207"/>
      <c r="D18" s="210"/>
      <c r="E18" s="214"/>
      <c r="F18" s="647"/>
    </row>
    <row r="19" spans="1:6" ht="15.75">
      <c r="A19" s="200" t="s">
        <v>417</v>
      </c>
      <c r="B19" s="204"/>
      <c r="C19" s="207"/>
      <c r="D19" s="210"/>
      <c r="E19" s="214"/>
      <c r="F19" s="647"/>
    </row>
    <row r="20" spans="1:6" ht="15.75">
      <c r="A20" s="200" t="s">
        <v>418</v>
      </c>
      <c r="B20" s="204"/>
      <c r="C20" s="207"/>
      <c r="D20" s="210"/>
      <c r="E20" s="214"/>
      <c r="F20" s="647"/>
    </row>
    <row r="21" spans="1:6" ht="16.5" thickBot="1">
      <c r="A21" s="201" t="s">
        <v>419</v>
      </c>
      <c r="B21" s="205"/>
      <c r="C21" s="208"/>
      <c r="D21" s="211"/>
      <c r="E21" s="215"/>
      <c r="F21" s="647"/>
    </row>
    <row r="22" spans="1:6" ht="16.5" thickBot="1">
      <c r="A22" s="645" t="s">
        <v>616</v>
      </c>
      <c r="B22" s="646"/>
      <c r="C22" s="202"/>
      <c r="D22" s="212">
        <f>IF(SUM(D5:D21)=0,"",SUM(D5:D21))</f>
      </c>
      <c r="E22" s="216">
        <f>IF(SUM(E5:E21)=0,"",SUM(E5:E21))</f>
      </c>
      <c r="F22" s="647"/>
    </row>
    <row r="23" ht="15.75">
      <c r="A23" s="195"/>
    </row>
  </sheetData>
  <sheetProtection/>
  <mergeCells count="3">
    <mergeCell ref="A2:E2"/>
    <mergeCell ref="A22:B22"/>
    <mergeCell ref="F1:F22"/>
  </mergeCells>
  <printOptions/>
  <pageMargins left="0.33" right="0.19" top="0.98" bottom="0.75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2"/>
  <sheetViews>
    <sheetView tabSelected="1" zoomScale="130" zoomScaleNormal="130" zoomScaleSheetLayoutView="100" workbookViewId="0" topLeftCell="A1">
      <selection activeCell="C16" sqref="C16"/>
    </sheetView>
  </sheetViews>
  <sheetFormatPr defaultColWidth="9.00390625" defaultRowHeight="12.75"/>
  <cols>
    <col min="1" max="1" width="7.125" style="269" customWidth="1"/>
    <col min="2" max="2" width="56.875" style="269" customWidth="1"/>
    <col min="3" max="3" width="15.875" style="270" customWidth="1"/>
    <col min="4" max="4" width="12.625" style="270" bestFit="1" customWidth="1"/>
    <col min="5" max="6" width="17.875" style="270" bestFit="1" customWidth="1"/>
    <col min="7" max="7" width="8.875" style="0" customWidth="1"/>
    <col min="8" max="16384" width="9.375" style="280" customWidth="1"/>
  </cols>
  <sheetData>
    <row r="1" spans="1:6" ht="15.75" customHeight="1">
      <c r="A1" s="571" t="s">
        <v>400</v>
      </c>
      <c r="B1" s="571"/>
      <c r="C1" s="571"/>
      <c r="D1" s="571"/>
      <c r="E1" s="571"/>
      <c r="F1" s="280"/>
    </row>
    <row r="2" spans="1:6" ht="15.75" customHeight="1" thickBot="1">
      <c r="A2" s="24" t="s">
        <v>501</v>
      </c>
      <c r="B2" s="24"/>
      <c r="C2" s="267"/>
      <c r="D2" s="267"/>
      <c r="E2" s="267" t="s">
        <v>1185</v>
      </c>
      <c r="F2" s="267" t="s">
        <v>1185</v>
      </c>
    </row>
    <row r="3" spans="1:6" ht="15.75" customHeight="1">
      <c r="A3" s="577" t="s">
        <v>449</v>
      </c>
      <c r="B3" s="574" t="s">
        <v>402</v>
      </c>
      <c r="C3" s="572" t="s">
        <v>1189</v>
      </c>
      <c r="D3" s="572"/>
      <c r="E3" s="573"/>
      <c r="F3" s="456"/>
    </row>
    <row r="4" spans="1:6" ht="37.5" customHeight="1" thickBot="1">
      <c r="A4" s="578"/>
      <c r="B4" s="575"/>
      <c r="C4" s="26" t="s">
        <v>560</v>
      </c>
      <c r="D4" s="26" t="s">
        <v>565</v>
      </c>
      <c r="E4" s="27" t="s">
        <v>566</v>
      </c>
      <c r="F4" s="376" t="s">
        <v>951</v>
      </c>
    </row>
    <row r="5" spans="1:6" s="281" customFormat="1" ht="12" customHeight="1" thickBot="1">
      <c r="A5" s="245" t="s">
        <v>733</v>
      </c>
      <c r="B5" s="246" t="s">
        <v>734</v>
      </c>
      <c r="C5" s="246" t="s">
        <v>735</v>
      </c>
      <c r="D5" s="246" t="s">
        <v>736</v>
      </c>
      <c r="E5" s="293" t="s">
        <v>737</v>
      </c>
      <c r="F5" s="293" t="s">
        <v>814</v>
      </c>
    </row>
    <row r="6" spans="1:6" s="282" customFormat="1" ht="12" customHeight="1" thickBot="1">
      <c r="A6" s="240" t="s">
        <v>403</v>
      </c>
      <c r="B6" s="241" t="s">
        <v>617</v>
      </c>
      <c r="C6" s="272">
        <f>C7+C8+C9+C10+C11+C12</f>
        <v>76510588</v>
      </c>
      <c r="D6" s="272">
        <f>D7+D8+D9+D10+D11+D12</f>
        <v>77254224</v>
      </c>
      <c r="E6" s="374">
        <f>E7+E8+E9+E10+E11+E12</f>
        <v>77254224</v>
      </c>
      <c r="F6" s="373">
        <f>E6/D6</f>
        <v>1</v>
      </c>
    </row>
    <row r="7" spans="1:6" s="282" customFormat="1" ht="12" customHeight="1" thickBot="1">
      <c r="A7" s="235" t="s">
        <v>461</v>
      </c>
      <c r="B7" s="283" t="s">
        <v>618</v>
      </c>
      <c r="C7" s="274">
        <v>19806305</v>
      </c>
      <c r="D7" s="274">
        <v>20806305</v>
      </c>
      <c r="E7" s="257">
        <v>20806305</v>
      </c>
      <c r="F7" s="368">
        <f>E7/D7</f>
        <v>1</v>
      </c>
    </row>
    <row r="8" spans="1:6" s="282" customFormat="1" ht="12" customHeight="1" thickBot="1">
      <c r="A8" s="234" t="s">
        <v>462</v>
      </c>
      <c r="B8" s="284" t="s">
        <v>619</v>
      </c>
      <c r="C8" s="273">
        <v>22782334</v>
      </c>
      <c r="D8" s="273">
        <v>24053143</v>
      </c>
      <c r="E8" s="256">
        <v>24053143</v>
      </c>
      <c r="F8" s="368"/>
    </row>
    <row r="9" spans="1:6" s="282" customFormat="1" ht="12" customHeight="1" thickBot="1">
      <c r="A9" s="234" t="s">
        <v>463</v>
      </c>
      <c r="B9" s="284" t="s">
        <v>620</v>
      </c>
      <c r="C9" s="273">
        <v>23452517</v>
      </c>
      <c r="D9" s="273">
        <v>21771659</v>
      </c>
      <c r="E9" s="256">
        <v>21771659</v>
      </c>
      <c r="F9" s="368">
        <f>E9/D9</f>
        <v>1</v>
      </c>
    </row>
    <row r="10" spans="1:6" s="282" customFormat="1" ht="12" customHeight="1" thickBot="1">
      <c r="A10" s="234" t="s">
        <v>464</v>
      </c>
      <c r="B10" s="284" t="s">
        <v>621</v>
      </c>
      <c r="C10" s="273">
        <v>1917480</v>
      </c>
      <c r="D10" s="273">
        <v>1917480</v>
      </c>
      <c r="E10" s="256">
        <v>1917480</v>
      </c>
      <c r="F10" s="368">
        <f>E10/D10</f>
        <v>1</v>
      </c>
    </row>
    <row r="11" spans="1:6" s="282" customFormat="1" ht="12" customHeight="1" thickBot="1">
      <c r="A11" s="234" t="s">
        <v>497</v>
      </c>
      <c r="B11" s="284" t="s">
        <v>622</v>
      </c>
      <c r="C11" s="273"/>
      <c r="D11" s="273">
        <v>2522418</v>
      </c>
      <c r="E11" s="256">
        <v>2522418</v>
      </c>
      <c r="F11" s="368">
        <f>E11/D11</f>
        <v>1</v>
      </c>
    </row>
    <row r="12" spans="1:6" s="282" customFormat="1" ht="12" customHeight="1" thickBot="1">
      <c r="A12" s="236" t="s">
        <v>465</v>
      </c>
      <c r="B12" s="285" t="s">
        <v>623</v>
      </c>
      <c r="C12" s="275">
        <v>8551952</v>
      </c>
      <c r="D12" s="275">
        <v>6183219</v>
      </c>
      <c r="E12" s="258">
        <v>6183219</v>
      </c>
      <c r="F12" s="368">
        <f>E12/D12</f>
        <v>1</v>
      </c>
    </row>
    <row r="13" spans="1:6" s="282" customFormat="1" ht="12" customHeight="1" thickBot="1">
      <c r="A13" s="240" t="s">
        <v>404</v>
      </c>
      <c r="B13" s="262" t="s">
        <v>624</v>
      </c>
      <c r="C13" s="272">
        <f>C14+C15+C16+C17+C18+C19</f>
        <v>50755068</v>
      </c>
      <c r="D13" s="272">
        <f>D14+D15+D16+D17+D18+D19</f>
        <v>62776161</v>
      </c>
      <c r="E13" s="374">
        <f>E14+E15+E16+E17+E18+E19</f>
        <v>60904187</v>
      </c>
      <c r="F13" s="373">
        <f>E13/D13</f>
        <v>0.9701801771535535</v>
      </c>
    </row>
    <row r="14" spans="1:6" s="282" customFormat="1" ht="12" customHeight="1" thickBot="1">
      <c r="A14" s="235" t="s">
        <v>467</v>
      </c>
      <c r="B14" s="283" t="s">
        <v>625</v>
      </c>
      <c r="C14" s="274">
        <v>0</v>
      </c>
      <c r="D14" s="274">
        <v>796360</v>
      </c>
      <c r="E14" s="257">
        <v>796360</v>
      </c>
      <c r="F14" s="368"/>
    </row>
    <row r="15" spans="1:6" s="282" customFormat="1" ht="12" customHeight="1" thickBot="1">
      <c r="A15" s="234" t="s">
        <v>468</v>
      </c>
      <c r="B15" s="284" t="s">
        <v>626</v>
      </c>
      <c r="C15" s="273">
        <v>0</v>
      </c>
      <c r="D15" s="273">
        <v>0</v>
      </c>
      <c r="E15" s="256">
        <v>0</v>
      </c>
      <c r="F15" s="368"/>
    </row>
    <row r="16" spans="1:6" s="282" customFormat="1" ht="12" customHeight="1" thickBot="1">
      <c r="A16" s="234" t="s">
        <v>469</v>
      </c>
      <c r="B16" s="284" t="s">
        <v>627</v>
      </c>
      <c r="C16" s="273">
        <v>0</v>
      </c>
      <c r="D16" s="273">
        <v>0</v>
      </c>
      <c r="E16" s="256">
        <v>0</v>
      </c>
      <c r="F16" s="368"/>
    </row>
    <row r="17" spans="1:6" s="282" customFormat="1" ht="12" customHeight="1" thickBot="1">
      <c r="A17" s="234" t="s">
        <v>470</v>
      </c>
      <c r="B17" s="284" t="s">
        <v>629</v>
      </c>
      <c r="C17" s="273">
        <v>0</v>
      </c>
      <c r="D17" s="273">
        <v>0</v>
      </c>
      <c r="E17" s="256">
        <v>0</v>
      </c>
      <c r="F17" s="368"/>
    </row>
    <row r="18" spans="1:6" s="282" customFormat="1" ht="12" customHeight="1" thickBot="1">
      <c r="A18" s="234" t="s">
        <v>471</v>
      </c>
      <c r="B18" s="284" t="s">
        <v>630</v>
      </c>
      <c r="C18" s="273">
        <v>50755068</v>
      </c>
      <c r="D18" s="273">
        <v>61979801</v>
      </c>
      <c r="E18" s="256">
        <v>60107827</v>
      </c>
      <c r="F18" s="368">
        <f>E18/D18</f>
        <v>0.9697970311327718</v>
      </c>
    </row>
    <row r="19" spans="1:6" s="282" customFormat="1" ht="12" customHeight="1" thickBot="1">
      <c r="A19" s="236" t="s">
        <v>478</v>
      </c>
      <c r="B19" s="285" t="s">
        <v>631</v>
      </c>
      <c r="C19" s="275">
        <v>0</v>
      </c>
      <c r="D19" s="275">
        <v>0</v>
      </c>
      <c r="E19" s="258">
        <v>0</v>
      </c>
      <c r="F19" s="368"/>
    </row>
    <row r="20" spans="1:6" s="282" customFormat="1" ht="21.75" thickBot="1">
      <c r="A20" s="240" t="s">
        <v>405</v>
      </c>
      <c r="B20" s="241" t="s">
        <v>632</v>
      </c>
      <c r="C20" s="272">
        <f>C21+C22+C23+C24+C25+C26</f>
        <v>0</v>
      </c>
      <c r="D20" s="272">
        <f>D21+D22+D23+D24+D25+D26</f>
        <v>111424771</v>
      </c>
      <c r="E20" s="374">
        <f>E21+E22+E23+E24+E25</f>
        <v>111424771</v>
      </c>
      <c r="F20" s="373">
        <v>1</v>
      </c>
    </row>
    <row r="21" spans="1:6" s="282" customFormat="1" ht="12" customHeight="1" thickBot="1">
      <c r="A21" s="235" t="s">
        <v>450</v>
      </c>
      <c r="B21" s="283" t="s">
        <v>633</v>
      </c>
      <c r="C21" s="274">
        <v>0</v>
      </c>
      <c r="D21" s="274">
        <v>1599006</v>
      </c>
      <c r="E21" s="257">
        <v>1599006</v>
      </c>
      <c r="F21" s="368"/>
    </row>
    <row r="22" spans="1:6" s="282" customFormat="1" ht="12" customHeight="1" thickBot="1">
      <c r="A22" s="234" t="s">
        <v>451</v>
      </c>
      <c r="B22" s="284" t="s">
        <v>634</v>
      </c>
      <c r="C22" s="273">
        <v>0</v>
      </c>
      <c r="D22" s="273">
        <v>0</v>
      </c>
      <c r="E22" s="256">
        <v>0</v>
      </c>
      <c r="F22" s="368"/>
    </row>
    <row r="23" spans="1:6" s="282" customFormat="1" ht="12" customHeight="1" thickBot="1">
      <c r="A23" s="234" t="s">
        <v>452</v>
      </c>
      <c r="B23" s="284" t="s">
        <v>635</v>
      </c>
      <c r="C23" s="273">
        <v>0</v>
      </c>
      <c r="D23" s="273">
        <v>0</v>
      </c>
      <c r="E23" s="256">
        <v>0</v>
      </c>
      <c r="F23" s="368"/>
    </row>
    <row r="24" spans="1:6" s="282" customFormat="1" ht="12" customHeight="1" thickBot="1">
      <c r="A24" s="234" t="s">
        <v>453</v>
      </c>
      <c r="B24" s="284" t="s">
        <v>636</v>
      </c>
      <c r="C24" s="273">
        <v>0</v>
      </c>
      <c r="D24" s="273">
        <v>0</v>
      </c>
      <c r="E24" s="256">
        <v>0</v>
      </c>
      <c r="F24" s="368"/>
    </row>
    <row r="25" spans="1:6" s="282" customFormat="1" ht="12" customHeight="1" thickBot="1">
      <c r="A25" s="234" t="s">
        <v>511</v>
      </c>
      <c r="B25" s="284" t="s">
        <v>637</v>
      </c>
      <c r="C25" s="273">
        <v>0</v>
      </c>
      <c r="D25" s="273">
        <v>109825765</v>
      </c>
      <c r="E25" s="256">
        <v>109825765</v>
      </c>
      <c r="F25" s="368">
        <v>1</v>
      </c>
    </row>
    <row r="26" spans="1:6" s="282" customFormat="1" ht="12" customHeight="1" thickBot="1">
      <c r="A26" s="236" t="s">
        <v>512</v>
      </c>
      <c r="B26" s="264" t="s">
        <v>638</v>
      </c>
      <c r="C26" s="275">
        <v>0</v>
      </c>
      <c r="D26" s="275"/>
      <c r="E26" s="258"/>
      <c r="F26" s="368">
        <v>1</v>
      </c>
    </row>
    <row r="27" spans="1:6" s="282" customFormat="1" ht="12" customHeight="1" thickBot="1">
      <c r="A27" s="240" t="s">
        <v>513</v>
      </c>
      <c r="B27" s="241" t="s">
        <v>639</v>
      </c>
      <c r="C27" s="278">
        <f>C28+C32+C31+C33</f>
        <v>27200000</v>
      </c>
      <c r="D27" s="278">
        <f>D28+D32+D31+D33</f>
        <v>32889399</v>
      </c>
      <c r="E27" s="377">
        <f>E28+E32+E31+E33</f>
        <v>35777436</v>
      </c>
      <c r="F27" s="373">
        <f aca="true" t="shared" si="0" ref="F27:F40">E27/D27</f>
        <v>1.087810573856944</v>
      </c>
    </row>
    <row r="28" spans="1:6" s="282" customFormat="1" ht="12" customHeight="1" thickBot="1">
      <c r="A28" s="235" t="s">
        <v>640</v>
      </c>
      <c r="B28" s="283" t="s">
        <v>641</v>
      </c>
      <c r="C28" s="292">
        <f>C29+C30</f>
        <v>23100000</v>
      </c>
      <c r="D28" s="292">
        <f>D29+D30</f>
        <v>27201285</v>
      </c>
      <c r="E28" s="378">
        <f>E29+E30</f>
        <v>31216457</v>
      </c>
      <c r="F28" s="373">
        <f t="shared" si="0"/>
        <v>1.1476096441767365</v>
      </c>
    </row>
    <row r="29" spans="1:6" s="282" customFormat="1" ht="12" customHeight="1" thickBot="1">
      <c r="A29" s="234" t="s">
        <v>642</v>
      </c>
      <c r="B29" s="284" t="s">
        <v>643</v>
      </c>
      <c r="C29" s="273">
        <v>4400000</v>
      </c>
      <c r="D29" s="273">
        <v>4891112</v>
      </c>
      <c r="E29" s="256">
        <v>4672305</v>
      </c>
      <c r="F29" s="368">
        <f t="shared" si="0"/>
        <v>0.9552643652404607</v>
      </c>
    </row>
    <row r="30" spans="1:6" s="282" customFormat="1" ht="12" customHeight="1" thickBot="1">
      <c r="A30" s="234" t="s">
        <v>644</v>
      </c>
      <c r="B30" s="284" t="s">
        <v>645</v>
      </c>
      <c r="C30" s="273">
        <v>18700000</v>
      </c>
      <c r="D30" s="273">
        <v>22310173</v>
      </c>
      <c r="E30" s="256">
        <v>26544152</v>
      </c>
      <c r="F30" s="368">
        <f t="shared" si="0"/>
        <v>1.189777954657725</v>
      </c>
    </row>
    <row r="31" spans="1:6" s="282" customFormat="1" ht="12" customHeight="1" thickBot="1">
      <c r="A31" s="234" t="s">
        <v>646</v>
      </c>
      <c r="B31" s="284" t="s">
        <v>647</v>
      </c>
      <c r="C31" s="273">
        <v>4000000</v>
      </c>
      <c r="D31" s="273">
        <v>5335469</v>
      </c>
      <c r="E31" s="256">
        <v>4493562</v>
      </c>
      <c r="F31" s="368">
        <f t="shared" si="0"/>
        <v>0.8422056242853252</v>
      </c>
    </row>
    <row r="32" spans="1:6" s="282" customFormat="1" ht="12" customHeight="1" thickBot="1">
      <c r="A32" s="234" t="s">
        <v>648</v>
      </c>
      <c r="B32" s="284" t="s">
        <v>649</v>
      </c>
      <c r="C32" s="273"/>
      <c r="D32" s="273">
        <v>56500</v>
      </c>
      <c r="E32" s="256"/>
      <c r="F32" s="368"/>
    </row>
    <row r="33" spans="1:6" s="282" customFormat="1" ht="12" customHeight="1" thickBot="1">
      <c r="A33" s="236" t="s">
        <v>650</v>
      </c>
      <c r="B33" s="264" t="s">
        <v>651</v>
      </c>
      <c r="C33" s="275">
        <v>100000</v>
      </c>
      <c r="D33" s="275">
        <v>296145</v>
      </c>
      <c r="E33" s="258">
        <v>67417</v>
      </c>
      <c r="F33" s="368">
        <f t="shared" si="0"/>
        <v>0.22764861807560485</v>
      </c>
    </row>
    <row r="34" spans="1:6" s="282" customFormat="1" ht="12" customHeight="1" thickBot="1">
      <c r="A34" s="240" t="s">
        <v>407</v>
      </c>
      <c r="B34" s="241" t="s">
        <v>652</v>
      </c>
      <c r="C34" s="272">
        <f>C35+C36+C37+C38+C39+C40+C41+C42+C43+C44</f>
        <v>13020039</v>
      </c>
      <c r="D34" s="272">
        <f>D35+D36+D37+D38+D39+D40+D42+D43+D44+D41</f>
        <v>14609045</v>
      </c>
      <c r="E34" s="374">
        <f>E35+E36+E37+E38+E39+E40+E41+E42+E43+E44</f>
        <v>12650231</v>
      </c>
      <c r="F34" s="373">
        <f t="shared" si="0"/>
        <v>0.8659177242591832</v>
      </c>
    </row>
    <row r="35" spans="1:6" s="282" customFormat="1" ht="12" customHeight="1" thickBot="1">
      <c r="A35" s="235" t="s">
        <v>454</v>
      </c>
      <c r="B35" s="283" t="s">
        <v>653</v>
      </c>
      <c r="C35" s="274">
        <v>300000</v>
      </c>
      <c r="D35" s="274">
        <v>604073</v>
      </c>
      <c r="E35" s="257">
        <v>604073</v>
      </c>
      <c r="F35" s="368">
        <f t="shared" si="0"/>
        <v>1</v>
      </c>
    </row>
    <row r="36" spans="1:6" s="282" customFormat="1" ht="12" customHeight="1" thickBot="1">
      <c r="A36" s="234" t="s">
        <v>455</v>
      </c>
      <c r="B36" s="284" t="s">
        <v>654</v>
      </c>
      <c r="C36" s="273">
        <v>2707176</v>
      </c>
      <c r="D36" s="273">
        <v>7081948</v>
      </c>
      <c r="E36" s="256">
        <v>6232144</v>
      </c>
      <c r="F36" s="368">
        <f t="shared" si="0"/>
        <v>0.8800042022336227</v>
      </c>
    </row>
    <row r="37" spans="1:6" s="282" customFormat="1" ht="12" customHeight="1" thickBot="1">
      <c r="A37" s="234" t="s">
        <v>456</v>
      </c>
      <c r="B37" s="284" t="s">
        <v>655</v>
      </c>
      <c r="C37" s="273">
        <v>3589539</v>
      </c>
      <c r="D37" s="273">
        <v>3343596</v>
      </c>
      <c r="E37" s="256">
        <v>2864528</v>
      </c>
      <c r="F37" s="368">
        <f t="shared" si="0"/>
        <v>0.8567207282219502</v>
      </c>
    </row>
    <row r="38" spans="1:6" s="282" customFormat="1" ht="12" customHeight="1" thickBot="1">
      <c r="A38" s="234" t="s">
        <v>515</v>
      </c>
      <c r="B38" s="284" t="s">
        <v>656</v>
      </c>
      <c r="C38" s="273">
        <v>5018000</v>
      </c>
      <c r="D38" s="273">
        <v>1223632</v>
      </c>
      <c r="E38" s="256">
        <v>960632</v>
      </c>
      <c r="F38" s="368">
        <f t="shared" si="0"/>
        <v>0.7850660983040653</v>
      </c>
    </row>
    <row r="39" spans="1:6" s="282" customFormat="1" ht="12" customHeight="1" thickBot="1">
      <c r="A39" s="234" t="s">
        <v>516</v>
      </c>
      <c r="B39" s="284" t="s">
        <v>657</v>
      </c>
      <c r="C39" s="273">
        <v>0</v>
      </c>
      <c r="D39" s="273">
        <v>20233</v>
      </c>
      <c r="E39" s="256">
        <v>19960</v>
      </c>
      <c r="F39" s="368">
        <f t="shared" si="0"/>
        <v>0.9865071912222607</v>
      </c>
    </row>
    <row r="40" spans="1:6" s="282" customFormat="1" ht="12" customHeight="1" thickBot="1">
      <c r="A40" s="234" t="s">
        <v>517</v>
      </c>
      <c r="B40" s="284" t="s">
        <v>658</v>
      </c>
      <c r="C40" s="273">
        <v>1405324</v>
      </c>
      <c r="D40" s="273">
        <v>2177192</v>
      </c>
      <c r="E40" s="256">
        <v>1819566</v>
      </c>
      <c r="F40" s="368">
        <f t="shared" si="0"/>
        <v>0.8357397969494652</v>
      </c>
    </row>
    <row r="41" spans="1:6" s="282" customFormat="1" ht="12" customHeight="1" thickBot="1">
      <c r="A41" s="234" t="s">
        <v>518</v>
      </c>
      <c r="B41" s="284" t="s">
        <v>659</v>
      </c>
      <c r="C41" s="273">
        <v>0</v>
      </c>
      <c r="D41" s="273">
        <v>102000</v>
      </c>
      <c r="E41" s="256">
        <v>102000</v>
      </c>
      <c r="F41" s="368">
        <v>1</v>
      </c>
    </row>
    <row r="42" spans="1:6" s="282" customFormat="1" ht="12" customHeight="1" thickBot="1">
      <c r="A42" s="234" t="s">
        <v>519</v>
      </c>
      <c r="B42" s="284" t="s">
        <v>660</v>
      </c>
      <c r="C42" s="273">
        <v>0</v>
      </c>
      <c r="D42" s="273">
        <v>2298</v>
      </c>
      <c r="E42" s="256">
        <v>2298</v>
      </c>
      <c r="F42" s="368"/>
    </row>
    <row r="43" spans="1:6" s="282" customFormat="1" ht="12" customHeight="1" thickBot="1">
      <c r="A43" s="234" t="s">
        <v>661</v>
      </c>
      <c r="B43" s="284" t="s">
        <v>662</v>
      </c>
      <c r="C43" s="276">
        <v>0</v>
      </c>
      <c r="D43" s="276"/>
      <c r="E43" s="259"/>
      <c r="F43" s="368">
        <v>1</v>
      </c>
    </row>
    <row r="44" spans="1:6" s="282" customFormat="1" ht="12" customHeight="1" thickBot="1">
      <c r="A44" s="236" t="s">
        <v>663</v>
      </c>
      <c r="B44" s="285" t="s">
        <v>664</v>
      </c>
      <c r="C44" s="277"/>
      <c r="D44" s="277">
        <v>54073</v>
      </c>
      <c r="E44" s="260">
        <v>45030</v>
      </c>
      <c r="F44" s="368">
        <f>E44/D44</f>
        <v>0.8327631165276571</v>
      </c>
    </row>
    <row r="45" spans="1:6" s="282" customFormat="1" ht="12" customHeight="1" thickBot="1">
      <c r="A45" s="240" t="s">
        <v>408</v>
      </c>
      <c r="B45" s="241" t="s">
        <v>665</v>
      </c>
      <c r="C45" s="272">
        <f>C46+C47+C48+C49+C50</f>
        <v>0</v>
      </c>
      <c r="D45" s="569">
        <v>50000</v>
      </c>
      <c r="E45" s="570">
        <v>50000</v>
      </c>
      <c r="F45" s="368"/>
    </row>
    <row r="46" spans="1:6" s="282" customFormat="1" ht="12" customHeight="1" thickBot="1">
      <c r="A46" s="235" t="s">
        <v>457</v>
      </c>
      <c r="B46" s="283" t="s">
        <v>666</v>
      </c>
      <c r="C46" s="294">
        <v>0</v>
      </c>
      <c r="D46" s="276"/>
      <c r="E46" s="259"/>
      <c r="F46" s="368"/>
    </row>
    <row r="47" spans="1:6" s="282" customFormat="1" ht="12" customHeight="1" thickBot="1">
      <c r="A47" s="234" t="s">
        <v>458</v>
      </c>
      <c r="B47" s="284" t="s">
        <v>667</v>
      </c>
      <c r="C47" s="276">
        <v>0</v>
      </c>
      <c r="D47" s="276">
        <v>50000</v>
      </c>
      <c r="E47" s="259">
        <v>50000</v>
      </c>
      <c r="F47" s="368"/>
    </row>
    <row r="48" spans="1:6" s="282" customFormat="1" ht="12" customHeight="1" thickBot="1">
      <c r="A48" s="234" t="s">
        <v>668</v>
      </c>
      <c r="B48" s="284" t="s">
        <v>669</v>
      </c>
      <c r="C48" s="276">
        <v>0</v>
      </c>
      <c r="D48" s="276">
        <v>0</v>
      </c>
      <c r="E48" s="259">
        <v>0</v>
      </c>
      <c r="F48" s="368"/>
    </row>
    <row r="49" spans="1:6" s="282" customFormat="1" ht="12" customHeight="1" thickBot="1">
      <c r="A49" s="234" t="s">
        <v>670</v>
      </c>
      <c r="B49" s="284" t="s">
        <v>671</v>
      </c>
      <c r="C49" s="276">
        <v>0</v>
      </c>
      <c r="D49" s="276">
        <v>0</v>
      </c>
      <c r="E49" s="259">
        <v>0</v>
      </c>
      <c r="F49" s="368"/>
    </row>
    <row r="50" spans="1:6" s="282" customFormat="1" ht="12" customHeight="1" thickBot="1">
      <c r="A50" s="236" t="s">
        <v>672</v>
      </c>
      <c r="B50" s="285" t="s">
        <v>673</v>
      </c>
      <c r="C50" s="277">
        <v>0</v>
      </c>
      <c r="D50" s="277">
        <v>0</v>
      </c>
      <c r="E50" s="260">
        <v>0</v>
      </c>
      <c r="F50" s="368"/>
    </row>
    <row r="51" spans="1:6" s="282" customFormat="1" ht="17.25" customHeight="1" thickBot="1">
      <c r="A51" s="240" t="s">
        <v>520</v>
      </c>
      <c r="B51" s="241" t="s">
        <v>674</v>
      </c>
      <c r="C51" s="272">
        <f>C52+C53+C54+C55</f>
        <v>240000</v>
      </c>
      <c r="D51" s="272">
        <f>D52+D53+D54+D55</f>
        <v>240000</v>
      </c>
      <c r="E51" s="374">
        <f>E52+E53+E54+E55</f>
        <v>240000</v>
      </c>
      <c r="F51" s="373">
        <f>E51/D51</f>
        <v>1</v>
      </c>
    </row>
    <row r="52" spans="1:6" s="282" customFormat="1" ht="12" customHeight="1" thickBot="1">
      <c r="A52" s="235" t="s">
        <v>459</v>
      </c>
      <c r="B52" s="283" t="s">
        <v>675</v>
      </c>
      <c r="C52" s="274">
        <v>0</v>
      </c>
      <c r="D52" s="274">
        <v>0</v>
      </c>
      <c r="E52" s="257">
        <v>0</v>
      </c>
      <c r="F52" s="368"/>
    </row>
    <row r="53" spans="1:6" s="282" customFormat="1" ht="23.25" customHeight="1" thickBot="1">
      <c r="A53" s="234" t="s">
        <v>460</v>
      </c>
      <c r="B53" s="284" t="s">
        <v>676</v>
      </c>
      <c r="C53" s="273"/>
      <c r="D53" s="273"/>
      <c r="E53" s="256"/>
      <c r="F53" s="368"/>
    </row>
    <row r="54" spans="1:6" s="282" customFormat="1" ht="12" customHeight="1" thickBot="1">
      <c r="A54" s="234" t="s">
        <v>677</v>
      </c>
      <c r="B54" s="284" t="s">
        <v>678</v>
      </c>
      <c r="C54" s="273">
        <v>240000</v>
      </c>
      <c r="D54" s="273">
        <v>240000</v>
      </c>
      <c r="E54" s="256">
        <v>240000</v>
      </c>
      <c r="F54" s="368">
        <f>E54/D54</f>
        <v>1</v>
      </c>
    </row>
    <row r="55" spans="1:6" s="282" customFormat="1" ht="12" customHeight="1" thickBot="1">
      <c r="A55" s="236" t="s">
        <v>679</v>
      </c>
      <c r="B55" s="285" t="s">
        <v>680</v>
      </c>
      <c r="C55" s="275">
        <v>0</v>
      </c>
      <c r="D55" s="275">
        <v>0</v>
      </c>
      <c r="E55" s="258">
        <v>0</v>
      </c>
      <c r="F55" s="368"/>
    </row>
    <row r="56" spans="1:6" s="282" customFormat="1" ht="12" customHeight="1" thickBot="1">
      <c r="A56" s="240" t="s">
        <v>410</v>
      </c>
      <c r="B56" s="262" t="s">
        <v>681</v>
      </c>
      <c r="C56" s="272">
        <f>C57+C58+C59+C60</f>
        <v>337200</v>
      </c>
      <c r="D56" s="272">
        <f>D57+D58+D59+D60</f>
        <v>1379000</v>
      </c>
      <c r="E56" s="374">
        <f>E57+E58+E59+E60</f>
        <v>472700</v>
      </c>
      <c r="F56" s="373"/>
    </row>
    <row r="57" spans="1:6" s="282" customFormat="1" ht="12" customHeight="1" thickBot="1">
      <c r="A57" s="235" t="s">
        <v>521</v>
      </c>
      <c r="B57" s="283" t="s">
        <v>682</v>
      </c>
      <c r="C57" s="276">
        <v>0</v>
      </c>
      <c r="D57" s="276">
        <v>0</v>
      </c>
      <c r="E57" s="259">
        <v>0</v>
      </c>
      <c r="F57" s="373"/>
    </row>
    <row r="58" spans="1:6" s="282" customFormat="1" ht="24.75" customHeight="1" thickBot="1">
      <c r="A58" s="234" t="s">
        <v>522</v>
      </c>
      <c r="B58" s="284" t="s">
        <v>683</v>
      </c>
      <c r="C58" s="276">
        <v>337200</v>
      </c>
      <c r="D58" s="276">
        <v>1379000</v>
      </c>
      <c r="E58" s="259">
        <v>472700</v>
      </c>
      <c r="F58" s="373"/>
    </row>
    <row r="59" spans="1:6" s="282" customFormat="1" ht="12" customHeight="1" thickBot="1">
      <c r="A59" s="234" t="s">
        <v>539</v>
      </c>
      <c r="B59" s="284" t="s">
        <v>684</v>
      </c>
      <c r="C59" s="276"/>
      <c r="D59" s="276"/>
      <c r="E59" s="259"/>
      <c r="F59" s="368"/>
    </row>
    <row r="60" spans="1:6" s="282" customFormat="1" ht="12" customHeight="1" thickBot="1">
      <c r="A60" s="236" t="s">
        <v>685</v>
      </c>
      <c r="B60" s="285" t="s">
        <v>686</v>
      </c>
      <c r="C60" s="276">
        <v>0</v>
      </c>
      <c r="D60" s="276"/>
      <c r="E60" s="259"/>
      <c r="F60" s="368"/>
    </row>
    <row r="61" spans="1:6" s="282" customFormat="1" ht="12" customHeight="1" thickBot="1">
      <c r="A61" s="240" t="s">
        <v>411</v>
      </c>
      <c r="B61" s="241" t="s">
        <v>687</v>
      </c>
      <c r="C61" s="278">
        <f>C56+C51+C34+C27+C20+C13+C6</f>
        <v>168062895</v>
      </c>
      <c r="D61" s="278">
        <f>D56+D51+D34+D27+D20+D13+D6+D45</f>
        <v>300622600</v>
      </c>
      <c r="E61" s="377">
        <f>E56+E51+E34+E27+E20+E13+E6+E45</f>
        <v>298773549</v>
      </c>
      <c r="F61" s="373">
        <f>E61/D61</f>
        <v>0.9938492614993018</v>
      </c>
    </row>
    <row r="62" spans="1:6" s="282" customFormat="1" ht="12" customHeight="1" thickBot="1">
      <c r="A62" s="295" t="s">
        <v>688</v>
      </c>
      <c r="B62" s="262" t="s">
        <v>689</v>
      </c>
      <c r="C62" s="272"/>
      <c r="D62" s="272">
        <v>0</v>
      </c>
      <c r="E62" s="255">
        <v>0</v>
      </c>
      <c r="F62" s="368">
        <v>0</v>
      </c>
    </row>
    <row r="63" spans="1:6" s="282" customFormat="1" ht="12" customHeight="1" thickBot="1">
      <c r="A63" s="235" t="s">
        <v>690</v>
      </c>
      <c r="B63" s="283" t="s">
        <v>691</v>
      </c>
      <c r="C63" s="276">
        <v>0</v>
      </c>
      <c r="D63" s="276">
        <v>0</v>
      </c>
      <c r="E63" s="259">
        <v>0</v>
      </c>
      <c r="F63" s="368"/>
    </row>
    <row r="64" spans="1:6" s="282" customFormat="1" ht="12" customHeight="1" thickBot="1">
      <c r="A64" s="234" t="s">
        <v>692</v>
      </c>
      <c r="B64" s="284" t="s">
        <v>693</v>
      </c>
      <c r="C64" s="276">
        <v>0</v>
      </c>
      <c r="D64" s="276">
        <v>0</v>
      </c>
      <c r="E64" s="259">
        <v>0</v>
      </c>
      <c r="F64" s="368"/>
    </row>
    <row r="65" spans="1:6" s="282" customFormat="1" ht="12" customHeight="1" thickBot="1">
      <c r="A65" s="236" t="s">
        <v>694</v>
      </c>
      <c r="B65" s="222" t="s">
        <v>738</v>
      </c>
      <c r="C65" s="276"/>
      <c r="D65" s="276">
        <v>0</v>
      </c>
      <c r="E65" s="259">
        <v>0</v>
      </c>
      <c r="F65" s="368"/>
    </row>
    <row r="66" spans="1:6" s="282" customFormat="1" ht="12" customHeight="1" thickBot="1">
      <c r="A66" s="295" t="s">
        <v>695</v>
      </c>
      <c r="B66" s="262" t="s">
        <v>696</v>
      </c>
      <c r="C66" s="272">
        <v>0</v>
      </c>
      <c r="D66" s="272">
        <v>0</v>
      </c>
      <c r="E66" s="255">
        <v>0</v>
      </c>
      <c r="F66" s="368"/>
    </row>
    <row r="67" spans="1:6" s="282" customFormat="1" ht="13.5" customHeight="1" thickBot="1">
      <c r="A67" s="235" t="s">
        <v>498</v>
      </c>
      <c r="B67" s="283" t="s">
        <v>697</v>
      </c>
      <c r="C67" s="276">
        <v>0</v>
      </c>
      <c r="D67" s="276">
        <v>0</v>
      </c>
      <c r="E67" s="259">
        <v>0</v>
      </c>
      <c r="F67" s="368"/>
    </row>
    <row r="68" spans="1:6" s="282" customFormat="1" ht="12" customHeight="1" thickBot="1">
      <c r="A68" s="234" t="s">
        <v>499</v>
      </c>
      <c r="B68" s="284" t="s">
        <v>698</v>
      </c>
      <c r="C68" s="276">
        <v>0</v>
      </c>
      <c r="D68" s="276">
        <v>0</v>
      </c>
      <c r="E68" s="259">
        <v>0</v>
      </c>
      <c r="F68" s="368"/>
    </row>
    <row r="69" spans="1:6" s="282" customFormat="1" ht="12" customHeight="1" thickBot="1">
      <c r="A69" s="234" t="s">
        <v>699</v>
      </c>
      <c r="B69" s="284" t="s">
        <v>700</v>
      </c>
      <c r="C69" s="276">
        <v>0</v>
      </c>
      <c r="D69" s="276">
        <v>0</v>
      </c>
      <c r="E69" s="259">
        <v>0</v>
      </c>
      <c r="F69" s="368"/>
    </row>
    <row r="70" spans="1:6" s="282" customFormat="1" ht="12" customHeight="1" thickBot="1">
      <c r="A70" s="236" t="s">
        <v>701</v>
      </c>
      <c r="B70" s="285" t="s">
        <v>702</v>
      </c>
      <c r="C70" s="276">
        <v>0</v>
      </c>
      <c r="D70" s="276">
        <v>0</v>
      </c>
      <c r="E70" s="259">
        <v>0</v>
      </c>
      <c r="F70" s="368"/>
    </row>
    <row r="71" spans="1:6" s="282" customFormat="1" ht="12" customHeight="1" thickBot="1">
      <c r="A71" s="295" t="s">
        <v>703</v>
      </c>
      <c r="B71" s="262" t="s">
        <v>704</v>
      </c>
      <c r="C71" s="272">
        <f>C72+C73</f>
        <v>30325117</v>
      </c>
      <c r="D71" s="272">
        <f>D72+D73</f>
        <v>30325117</v>
      </c>
      <c r="E71" s="272">
        <f>E72+E73</f>
        <v>30325117</v>
      </c>
      <c r="F71" s="368">
        <f>E71/D71</f>
        <v>1</v>
      </c>
    </row>
    <row r="72" spans="1:6" s="282" customFormat="1" ht="12" customHeight="1" thickBot="1">
      <c r="A72" s="235" t="s">
        <v>705</v>
      </c>
      <c r="B72" s="283" t="s">
        <v>706</v>
      </c>
      <c r="C72" s="276">
        <v>30325117</v>
      </c>
      <c r="D72" s="276">
        <v>30325117</v>
      </c>
      <c r="E72" s="259">
        <v>30325117</v>
      </c>
      <c r="F72" s="368">
        <f>E72/D72</f>
        <v>1</v>
      </c>
    </row>
    <row r="73" spans="1:6" s="282" customFormat="1" ht="12" customHeight="1" thickBot="1">
      <c r="A73" s="236" t="s">
        <v>707</v>
      </c>
      <c r="B73" s="285" t="s">
        <v>708</v>
      </c>
      <c r="C73" s="276">
        <v>0</v>
      </c>
      <c r="D73" s="276">
        <v>0</v>
      </c>
      <c r="E73" s="259">
        <v>0</v>
      </c>
      <c r="F73" s="368"/>
    </row>
    <row r="74" spans="1:6" s="282" customFormat="1" ht="12" customHeight="1" thickBot="1">
      <c r="A74" s="295" t="s">
        <v>709</v>
      </c>
      <c r="B74" s="262" t="s">
        <v>710</v>
      </c>
      <c r="C74" s="272">
        <v>0</v>
      </c>
      <c r="D74" s="272">
        <f>D75+D76+D77</f>
        <v>2449314</v>
      </c>
      <c r="E74" s="272">
        <f>E75+E76+E77</f>
        <v>2449314</v>
      </c>
      <c r="F74" s="368">
        <v>1</v>
      </c>
    </row>
    <row r="75" spans="1:6" s="282" customFormat="1" ht="12" customHeight="1" thickBot="1">
      <c r="A75" s="235" t="s">
        <v>711</v>
      </c>
      <c r="B75" s="283" t="s">
        <v>712</v>
      </c>
      <c r="C75" s="276">
        <v>0</v>
      </c>
      <c r="D75" s="276">
        <v>2449314</v>
      </c>
      <c r="E75" s="259">
        <v>2449314</v>
      </c>
      <c r="F75" s="368">
        <v>1</v>
      </c>
    </row>
    <row r="76" spans="1:6" s="282" customFormat="1" ht="12" customHeight="1" thickBot="1">
      <c r="A76" s="234" t="s">
        <v>713</v>
      </c>
      <c r="B76" s="284" t="s">
        <v>714</v>
      </c>
      <c r="C76" s="276">
        <v>0</v>
      </c>
      <c r="D76" s="276"/>
      <c r="E76" s="259"/>
      <c r="F76" s="368"/>
    </row>
    <row r="77" spans="1:6" s="282" customFormat="1" ht="12" customHeight="1" thickBot="1">
      <c r="A77" s="236" t="s">
        <v>715</v>
      </c>
      <c r="B77" s="264" t="s">
        <v>716</v>
      </c>
      <c r="C77" s="276">
        <v>0</v>
      </c>
      <c r="D77" s="276">
        <v>0</v>
      </c>
      <c r="E77" s="259">
        <v>0</v>
      </c>
      <c r="F77" s="368"/>
    </row>
    <row r="78" spans="1:6" s="282" customFormat="1" ht="12" customHeight="1" thickBot="1">
      <c r="A78" s="295" t="s">
        <v>717</v>
      </c>
      <c r="B78" s="262" t="s">
        <v>718</v>
      </c>
      <c r="C78" s="272">
        <v>0</v>
      </c>
      <c r="D78" s="272">
        <v>0</v>
      </c>
      <c r="E78" s="255">
        <v>0</v>
      </c>
      <c r="F78" s="368"/>
    </row>
    <row r="79" spans="1:6" s="282" customFormat="1" ht="12" customHeight="1" thickBot="1">
      <c r="A79" s="286" t="s">
        <v>719</v>
      </c>
      <c r="B79" s="283" t="s">
        <v>720</v>
      </c>
      <c r="C79" s="276">
        <v>0</v>
      </c>
      <c r="D79" s="276">
        <v>0</v>
      </c>
      <c r="E79" s="259">
        <v>0</v>
      </c>
      <c r="F79" s="368"/>
    </row>
    <row r="80" spans="1:6" s="282" customFormat="1" ht="12" customHeight="1" thickBot="1">
      <c r="A80" s="287" t="s">
        <v>721</v>
      </c>
      <c r="B80" s="284" t="s">
        <v>722</v>
      </c>
      <c r="C80" s="276">
        <v>0</v>
      </c>
      <c r="D80" s="276">
        <v>0</v>
      </c>
      <c r="E80" s="259">
        <v>0</v>
      </c>
      <c r="F80" s="368"/>
    </row>
    <row r="81" spans="1:6" s="282" customFormat="1" ht="12" customHeight="1" thickBot="1">
      <c r="A81" s="287" t="s">
        <v>723</v>
      </c>
      <c r="B81" s="284" t="s">
        <v>724</v>
      </c>
      <c r="C81" s="276">
        <v>0</v>
      </c>
      <c r="D81" s="276">
        <v>0</v>
      </c>
      <c r="E81" s="259">
        <v>0</v>
      </c>
      <c r="F81" s="368"/>
    </row>
    <row r="82" spans="1:6" s="282" customFormat="1" ht="12" customHeight="1" thickBot="1">
      <c r="A82" s="296" t="s">
        <v>725</v>
      </c>
      <c r="B82" s="264" t="s">
        <v>726</v>
      </c>
      <c r="C82" s="276">
        <v>0</v>
      </c>
      <c r="D82" s="276">
        <v>0</v>
      </c>
      <c r="E82" s="259">
        <v>0</v>
      </c>
      <c r="F82" s="368"/>
    </row>
    <row r="83" spans="1:6" s="282" customFormat="1" ht="12" customHeight="1" thickBot="1">
      <c r="A83" s="295" t="s">
        <v>727</v>
      </c>
      <c r="B83" s="262" t="s">
        <v>728</v>
      </c>
      <c r="C83" s="298">
        <v>0</v>
      </c>
      <c r="D83" s="298">
        <v>0</v>
      </c>
      <c r="E83" s="299">
        <v>0</v>
      </c>
      <c r="F83" s="368"/>
    </row>
    <row r="84" spans="1:6" s="282" customFormat="1" ht="13.5" thickBot="1">
      <c r="A84" s="295" t="s">
        <v>729</v>
      </c>
      <c r="B84" s="220" t="s">
        <v>730</v>
      </c>
      <c r="C84" s="278">
        <f>C62+C66+C71+C74+C78+C83</f>
        <v>30325117</v>
      </c>
      <c r="D84" s="278">
        <f>D62+D66+D71+D74+D78+D83</f>
        <v>32774431</v>
      </c>
      <c r="E84" s="377">
        <f>E62+E66+E71+E74+E78+E83</f>
        <v>32774431</v>
      </c>
      <c r="F84" s="373">
        <f>E84/D84</f>
        <v>1</v>
      </c>
    </row>
    <row r="85" spans="1:6" s="282" customFormat="1" ht="21.75" thickBot="1">
      <c r="A85" s="297" t="s">
        <v>731</v>
      </c>
      <c r="B85" s="223" t="s">
        <v>732</v>
      </c>
      <c r="C85" s="278">
        <f>C84+C61</f>
        <v>198388012</v>
      </c>
      <c r="D85" s="278">
        <f>D84+D61</f>
        <v>333397031</v>
      </c>
      <c r="E85" s="377">
        <f>E84+E61</f>
        <v>331547980</v>
      </c>
      <c r="F85" s="373">
        <f>E85/D85</f>
        <v>0.9944539068195841</v>
      </c>
    </row>
    <row r="86" spans="1:6" s="282" customFormat="1" ht="12" customHeight="1">
      <c r="A86" s="218"/>
      <c r="B86" s="218"/>
      <c r="C86" s="219"/>
      <c r="D86" s="219"/>
      <c r="E86" s="219"/>
      <c r="F86" s="219"/>
    </row>
    <row r="87" spans="1:6" ht="16.5" customHeight="1">
      <c r="A87" s="571" t="s">
        <v>432</v>
      </c>
      <c r="B87" s="571"/>
      <c r="C87" s="571"/>
      <c r="D87" s="571"/>
      <c r="E87" s="571"/>
      <c r="F87" s="280"/>
    </row>
    <row r="88" spans="1:6" s="288" customFormat="1" ht="16.5" customHeight="1" thickBot="1">
      <c r="A88" s="25" t="s">
        <v>502</v>
      </c>
      <c r="B88" s="25"/>
      <c r="C88" s="249"/>
      <c r="D88" s="249"/>
      <c r="E88" s="267" t="s">
        <v>1185</v>
      </c>
      <c r="F88" s="267" t="s">
        <v>1185</v>
      </c>
    </row>
    <row r="89" spans="1:6" s="288" customFormat="1" ht="16.5" customHeight="1">
      <c r="A89" s="577" t="s">
        <v>449</v>
      </c>
      <c r="B89" s="574" t="s">
        <v>559</v>
      </c>
      <c r="C89" s="572" t="str">
        <f>+C3</f>
        <v>2017.év</v>
      </c>
      <c r="D89" s="572"/>
      <c r="E89" s="573"/>
      <c r="F89" s="375"/>
    </row>
    <row r="90" spans="1:6" ht="37.5" customHeight="1" thickBot="1">
      <c r="A90" s="578"/>
      <c r="B90" s="575"/>
      <c r="C90" s="26" t="s">
        <v>560</v>
      </c>
      <c r="D90" s="26" t="s">
        <v>565</v>
      </c>
      <c r="E90" s="27" t="s">
        <v>566</v>
      </c>
      <c r="F90" s="376" t="s">
        <v>951</v>
      </c>
    </row>
    <row r="91" spans="1:6" s="281" customFormat="1" ht="12" customHeight="1" thickBot="1">
      <c r="A91" s="245" t="s">
        <v>733</v>
      </c>
      <c r="B91" s="246" t="s">
        <v>734</v>
      </c>
      <c r="C91" s="246" t="s">
        <v>735</v>
      </c>
      <c r="D91" s="246" t="s">
        <v>736</v>
      </c>
      <c r="E91" s="247" t="s">
        <v>737</v>
      </c>
      <c r="F91" s="247" t="s">
        <v>737</v>
      </c>
    </row>
    <row r="92" spans="1:6" ht="12" customHeight="1" thickBot="1">
      <c r="A92" s="242" t="s">
        <v>403</v>
      </c>
      <c r="B92" s="244" t="s">
        <v>739</v>
      </c>
      <c r="C92" s="271">
        <f>C93+C94+C95+C96+C97</f>
        <v>125459922</v>
      </c>
      <c r="D92" s="271">
        <f>D93+D94+D95+D96+D97</f>
        <v>156357487</v>
      </c>
      <c r="E92" s="379">
        <f>E93+E94+E95+E96+E97</f>
        <v>136191462</v>
      </c>
      <c r="F92" s="373">
        <f>E92/D92</f>
        <v>0.8710261632690477</v>
      </c>
    </row>
    <row r="93" spans="1:6" ht="12" customHeight="1" thickBot="1">
      <c r="A93" s="237" t="s">
        <v>461</v>
      </c>
      <c r="B93" s="230" t="s">
        <v>433</v>
      </c>
      <c r="C93" s="75">
        <v>56823961</v>
      </c>
      <c r="D93" s="75">
        <v>61509572</v>
      </c>
      <c r="E93" s="226">
        <v>60129620</v>
      </c>
      <c r="F93" s="369">
        <f aca="true" t="shared" si="1" ref="F93:F98">E93/D93</f>
        <v>0.9775652478934498</v>
      </c>
    </row>
    <row r="94" spans="1:6" ht="12" customHeight="1" thickBot="1">
      <c r="A94" s="234" t="s">
        <v>462</v>
      </c>
      <c r="B94" s="228" t="s">
        <v>523</v>
      </c>
      <c r="C94" s="273">
        <v>9235505</v>
      </c>
      <c r="D94" s="273">
        <v>10208631</v>
      </c>
      <c r="E94" s="256">
        <v>9769792</v>
      </c>
      <c r="F94" s="369">
        <f t="shared" si="1"/>
        <v>0.9570129432634014</v>
      </c>
    </row>
    <row r="95" spans="1:6" ht="12" customHeight="1" thickBot="1">
      <c r="A95" s="234" t="s">
        <v>463</v>
      </c>
      <c r="B95" s="228" t="s">
        <v>490</v>
      </c>
      <c r="C95" s="275">
        <v>38924072</v>
      </c>
      <c r="D95" s="275">
        <v>57101414</v>
      </c>
      <c r="E95" s="258">
        <v>43405934</v>
      </c>
      <c r="F95" s="369">
        <f t="shared" si="1"/>
        <v>0.7601551513242737</v>
      </c>
    </row>
    <row r="96" spans="1:6" ht="12" customHeight="1" thickBot="1">
      <c r="A96" s="234" t="s">
        <v>464</v>
      </c>
      <c r="B96" s="231" t="s">
        <v>524</v>
      </c>
      <c r="C96" s="275">
        <v>9162269</v>
      </c>
      <c r="D96" s="275">
        <v>14603928</v>
      </c>
      <c r="E96" s="258">
        <v>14354093</v>
      </c>
      <c r="F96" s="369">
        <f t="shared" si="1"/>
        <v>0.9828926162878918</v>
      </c>
    </row>
    <row r="97" spans="1:6" ht="12" customHeight="1" thickBot="1">
      <c r="A97" s="234" t="s">
        <v>473</v>
      </c>
      <c r="B97" s="239" t="s">
        <v>525</v>
      </c>
      <c r="C97" s="275">
        <f>C98+C99+C100+C101+C102+C103+C104+C105+C106+C107</f>
        <v>11314115</v>
      </c>
      <c r="D97" s="275">
        <f>D98+D99+D100+D101+D102+D103+D104+D105+D106+D107</f>
        <v>12933942</v>
      </c>
      <c r="E97" s="275">
        <f>E98+E99+E100+E101+E102+E103+E104+E105+E106+E107</f>
        <v>8532023</v>
      </c>
      <c r="F97" s="369">
        <f t="shared" si="1"/>
        <v>0.6596614551078086</v>
      </c>
    </row>
    <row r="98" spans="1:6" ht="12" customHeight="1" thickBot="1">
      <c r="A98" s="234" t="s">
        <v>465</v>
      </c>
      <c r="B98" s="228" t="s">
        <v>740</v>
      </c>
      <c r="C98" s="275">
        <v>0</v>
      </c>
      <c r="D98" s="275">
        <v>72593</v>
      </c>
      <c r="E98" s="258">
        <v>72593</v>
      </c>
      <c r="F98" s="369">
        <f t="shared" si="1"/>
        <v>1</v>
      </c>
    </row>
    <row r="99" spans="1:6" ht="12" customHeight="1" thickBot="1">
      <c r="A99" s="234" t="s">
        <v>466</v>
      </c>
      <c r="B99" s="251" t="s">
        <v>741</v>
      </c>
      <c r="C99" s="275">
        <v>0</v>
      </c>
      <c r="D99" s="275">
        <v>0</v>
      </c>
      <c r="E99" s="258">
        <v>0</v>
      </c>
      <c r="F99" s="369"/>
    </row>
    <row r="100" spans="1:6" ht="12" customHeight="1" thickBot="1">
      <c r="A100" s="234" t="s">
        <v>474</v>
      </c>
      <c r="B100" s="370" t="s">
        <v>742</v>
      </c>
      <c r="C100" s="275"/>
      <c r="D100" s="275"/>
      <c r="E100" s="258"/>
      <c r="F100" s="369"/>
    </row>
    <row r="101" spans="1:6" ht="12" customHeight="1" thickBot="1">
      <c r="A101" s="234" t="s">
        <v>475</v>
      </c>
      <c r="B101" s="370" t="s">
        <v>743</v>
      </c>
      <c r="C101" s="275">
        <v>0</v>
      </c>
      <c r="D101" s="275">
        <v>0</v>
      </c>
      <c r="E101" s="258">
        <v>0</v>
      </c>
      <c r="F101" s="369"/>
    </row>
    <row r="102" spans="1:6" ht="12" customHeight="1" thickBot="1">
      <c r="A102" s="234" t="s">
        <v>476</v>
      </c>
      <c r="B102" s="251" t="s">
        <v>744</v>
      </c>
      <c r="C102" s="275">
        <v>6367664</v>
      </c>
      <c r="D102" s="275">
        <v>6367664</v>
      </c>
      <c r="E102" s="258">
        <v>4970766</v>
      </c>
      <c r="F102" s="369"/>
    </row>
    <row r="103" spans="1:6" ht="12" customHeight="1" thickBot="1">
      <c r="A103" s="234" t="s">
        <v>477</v>
      </c>
      <c r="B103" s="251" t="s">
        <v>745</v>
      </c>
      <c r="C103" s="275">
        <v>0</v>
      </c>
      <c r="D103" s="275">
        <v>0</v>
      </c>
      <c r="E103" s="258">
        <v>0</v>
      </c>
      <c r="F103" s="369"/>
    </row>
    <row r="104" spans="1:6" ht="12" customHeight="1" thickBot="1">
      <c r="A104" s="234" t="s">
        <v>479</v>
      </c>
      <c r="B104" s="370" t="s">
        <v>746</v>
      </c>
      <c r="C104" s="275">
        <v>0</v>
      </c>
      <c r="D104" s="275"/>
      <c r="E104" s="258"/>
      <c r="F104" s="369"/>
    </row>
    <row r="105" spans="1:6" ht="12" customHeight="1" thickBot="1">
      <c r="A105" s="233" t="s">
        <v>526</v>
      </c>
      <c r="B105" s="253" t="s">
        <v>747</v>
      </c>
      <c r="C105" s="275">
        <v>0</v>
      </c>
      <c r="D105" s="275">
        <v>0</v>
      </c>
      <c r="E105" s="258">
        <v>0</v>
      </c>
      <c r="F105" s="369"/>
    </row>
    <row r="106" spans="1:6" ht="12" customHeight="1" thickBot="1">
      <c r="A106" s="234" t="s">
        <v>748</v>
      </c>
      <c r="B106" s="253" t="s">
        <v>749</v>
      </c>
      <c r="C106" s="275">
        <v>0</v>
      </c>
      <c r="D106" s="275">
        <v>0</v>
      </c>
      <c r="E106" s="258">
        <v>0</v>
      </c>
      <c r="F106" s="369"/>
    </row>
    <row r="107" spans="1:6" ht="12" customHeight="1" thickBot="1">
      <c r="A107" s="238" t="s">
        <v>750</v>
      </c>
      <c r="B107" s="254" t="s">
        <v>751</v>
      </c>
      <c r="C107" s="76">
        <v>4946451</v>
      </c>
      <c r="D107" s="76">
        <v>6493685</v>
      </c>
      <c r="E107" s="221">
        <v>3488664</v>
      </c>
      <c r="F107" s="369">
        <f>E107/D107</f>
        <v>0.5372394872864945</v>
      </c>
    </row>
    <row r="108" spans="1:6" ht="12" customHeight="1" thickBot="1">
      <c r="A108" s="240" t="s">
        <v>404</v>
      </c>
      <c r="B108" s="243" t="s">
        <v>752</v>
      </c>
      <c r="C108" s="272">
        <f>C109+C111+C113</f>
        <v>30624819</v>
      </c>
      <c r="D108" s="272">
        <f>D111+D113+D109</f>
        <v>134736273</v>
      </c>
      <c r="E108" s="272">
        <f>E111+E113+E109</f>
        <v>37568307</v>
      </c>
      <c r="F108" s="373">
        <f>E108/D108</f>
        <v>0.2788284562391005</v>
      </c>
    </row>
    <row r="109" spans="1:6" ht="12" customHeight="1" thickBot="1">
      <c r="A109" s="235" t="s">
        <v>467</v>
      </c>
      <c r="B109" s="228" t="s">
        <v>538</v>
      </c>
      <c r="C109" s="274">
        <v>3746981</v>
      </c>
      <c r="D109" s="274">
        <v>11511292</v>
      </c>
      <c r="E109" s="257">
        <v>8369743</v>
      </c>
      <c r="F109" s="369">
        <f>E109/D109</f>
        <v>0.727089800171866</v>
      </c>
    </row>
    <row r="110" spans="1:6" ht="12" customHeight="1" thickBot="1">
      <c r="A110" s="235" t="s">
        <v>468</v>
      </c>
      <c r="B110" s="232" t="s">
        <v>753</v>
      </c>
      <c r="C110" s="274">
        <v>0</v>
      </c>
      <c r="D110" s="274">
        <v>0</v>
      </c>
      <c r="E110" s="257">
        <v>0</v>
      </c>
      <c r="F110" s="369"/>
    </row>
    <row r="111" spans="1:6" ht="16.5" thickBot="1">
      <c r="A111" s="235" t="s">
        <v>469</v>
      </c>
      <c r="B111" s="232" t="s">
        <v>527</v>
      </c>
      <c r="C111" s="273">
        <v>26877838</v>
      </c>
      <c r="D111" s="273">
        <v>123124981</v>
      </c>
      <c r="E111" s="256">
        <v>29198564</v>
      </c>
      <c r="F111" s="369">
        <f>E111/D111</f>
        <v>0.23714573405700667</v>
      </c>
    </row>
    <row r="112" spans="1:6" ht="12" customHeight="1" thickBot="1">
      <c r="A112" s="235" t="s">
        <v>470</v>
      </c>
      <c r="B112" s="232" t="s">
        <v>754</v>
      </c>
      <c r="C112" s="273">
        <v>0</v>
      </c>
      <c r="D112" s="273">
        <v>0</v>
      </c>
      <c r="E112" s="256">
        <v>0</v>
      </c>
      <c r="F112" s="369"/>
    </row>
    <row r="113" spans="1:6" ht="12" customHeight="1" thickBot="1">
      <c r="A113" s="235" t="s">
        <v>471</v>
      </c>
      <c r="B113" s="264" t="s">
        <v>540</v>
      </c>
      <c r="C113" s="273"/>
      <c r="D113" s="273">
        <v>100000</v>
      </c>
      <c r="E113" s="256"/>
      <c r="F113" s="369">
        <f>E113/D113</f>
        <v>0</v>
      </c>
    </row>
    <row r="114" spans="1:6" ht="21.75" customHeight="1" thickBot="1">
      <c r="A114" s="235" t="s">
        <v>478</v>
      </c>
      <c r="B114" s="263" t="s">
        <v>755</v>
      </c>
      <c r="C114" s="273">
        <v>0</v>
      </c>
      <c r="D114" s="273">
        <v>0</v>
      </c>
      <c r="E114" s="256">
        <v>0</v>
      </c>
      <c r="F114" s="369"/>
    </row>
    <row r="115" spans="1:6" ht="24" customHeight="1" thickBot="1">
      <c r="A115" s="235" t="s">
        <v>480</v>
      </c>
      <c r="B115" s="279" t="s">
        <v>756</v>
      </c>
      <c r="C115" s="273">
        <v>0</v>
      </c>
      <c r="D115" s="273">
        <v>0</v>
      </c>
      <c r="E115" s="256">
        <v>0</v>
      </c>
      <c r="F115" s="369"/>
    </row>
    <row r="116" spans="1:6" ht="22.5" customHeight="1" thickBot="1">
      <c r="A116" s="235" t="s">
        <v>528</v>
      </c>
      <c r="B116" s="252" t="s">
        <v>743</v>
      </c>
      <c r="C116" s="273">
        <v>0</v>
      </c>
      <c r="D116" s="273">
        <v>0</v>
      </c>
      <c r="E116" s="256">
        <v>0</v>
      </c>
      <c r="F116" s="369"/>
    </row>
    <row r="117" spans="1:6" ht="12" customHeight="1" thickBot="1">
      <c r="A117" s="235" t="s">
        <v>529</v>
      </c>
      <c r="B117" s="252" t="s">
        <v>757</v>
      </c>
      <c r="C117" s="273">
        <v>0</v>
      </c>
      <c r="D117" s="273">
        <v>0</v>
      </c>
      <c r="E117" s="256">
        <v>0</v>
      </c>
      <c r="F117" s="369"/>
    </row>
    <row r="118" spans="1:6" ht="12" customHeight="1" thickBot="1">
      <c r="A118" s="235" t="s">
        <v>530</v>
      </c>
      <c r="B118" s="252" t="s">
        <v>758</v>
      </c>
      <c r="C118" s="273">
        <v>0</v>
      </c>
      <c r="D118" s="273">
        <v>0</v>
      </c>
      <c r="E118" s="256">
        <v>0</v>
      </c>
      <c r="F118" s="369"/>
    </row>
    <row r="119" spans="1:6" s="300" customFormat="1" ht="12" customHeight="1" thickBot="1">
      <c r="A119" s="235" t="s">
        <v>759</v>
      </c>
      <c r="B119" s="370" t="s">
        <v>746</v>
      </c>
      <c r="C119" s="273">
        <v>0</v>
      </c>
      <c r="D119" s="273"/>
      <c r="E119" s="256"/>
      <c r="F119" s="369"/>
    </row>
    <row r="120" spans="1:6" ht="12" customHeight="1" thickBot="1">
      <c r="A120" s="235" t="s">
        <v>760</v>
      </c>
      <c r="B120" s="252" t="s">
        <v>761</v>
      </c>
      <c r="C120" s="273"/>
      <c r="D120" s="273"/>
      <c r="E120" s="256"/>
      <c r="F120" s="369"/>
    </row>
    <row r="121" spans="1:6" ht="12" customHeight="1" thickBot="1">
      <c r="A121" s="233" t="s">
        <v>762</v>
      </c>
      <c r="B121" s="370" t="s">
        <v>763</v>
      </c>
      <c r="C121" s="275"/>
      <c r="D121" s="275"/>
      <c r="E121" s="258"/>
      <c r="F121" s="369"/>
    </row>
    <row r="122" spans="1:6" ht="12" customHeight="1" thickBot="1">
      <c r="A122" s="240" t="s">
        <v>405</v>
      </c>
      <c r="B122" s="248" t="s">
        <v>764</v>
      </c>
      <c r="C122" s="272">
        <v>0</v>
      </c>
      <c r="D122" s="272">
        <v>0</v>
      </c>
      <c r="E122" s="255">
        <v>0</v>
      </c>
      <c r="F122" s="369"/>
    </row>
    <row r="123" spans="1:6" ht="12" customHeight="1" thickBot="1">
      <c r="A123" s="235" t="s">
        <v>450</v>
      </c>
      <c r="B123" s="229" t="s">
        <v>439</v>
      </c>
      <c r="C123" s="274">
        <v>0</v>
      </c>
      <c r="D123" s="274">
        <v>0</v>
      </c>
      <c r="E123" s="257">
        <v>0</v>
      </c>
      <c r="F123" s="369"/>
    </row>
    <row r="124" spans="1:6" ht="12" customHeight="1" thickBot="1">
      <c r="A124" s="236" t="s">
        <v>451</v>
      </c>
      <c r="B124" s="232" t="s">
        <v>440</v>
      </c>
      <c r="C124" s="275">
        <v>0</v>
      </c>
      <c r="D124" s="275">
        <v>0</v>
      </c>
      <c r="E124" s="258">
        <v>0</v>
      </c>
      <c r="F124" s="369"/>
    </row>
    <row r="125" spans="1:6" ht="12" customHeight="1" thickBot="1">
      <c r="A125" s="240" t="s">
        <v>406</v>
      </c>
      <c r="B125" s="248" t="s">
        <v>765</v>
      </c>
      <c r="C125" s="272">
        <f>C122+C108+C92</f>
        <v>156084741</v>
      </c>
      <c r="D125" s="272">
        <f>D122+D108+D92</f>
        <v>291093760</v>
      </c>
      <c r="E125" s="374">
        <f>E122+E108+E92</f>
        <v>173759769</v>
      </c>
      <c r="F125" s="373">
        <f>E125/D125</f>
        <v>0.5969202809431573</v>
      </c>
    </row>
    <row r="126" spans="1:6" ht="12" customHeight="1" thickBot="1">
      <c r="A126" s="240" t="s">
        <v>407</v>
      </c>
      <c r="B126" s="248" t="s">
        <v>766</v>
      </c>
      <c r="C126" s="272">
        <v>0</v>
      </c>
      <c r="D126" s="272">
        <v>0</v>
      </c>
      <c r="E126" s="255">
        <v>0</v>
      </c>
      <c r="F126" s="373"/>
    </row>
    <row r="127" spans="1:6" ht="12" customHeight="1" thickBot="1">
      <c r="A127" s="235" t="s">
        <v>454</v>
      </c>
      <c r="B127" s="229" t="s">
        <v>767</v>
      </c>
      <c r="C127" s="273">
        <v>0</v>
      </c>
      <c r="D127" s="273">
        <v>0</v>
      </c>
      <c r="E127" s="256">
        <v>0</v>
      </c>
      <c r="F127" s="373"/>
    </row>
    <row r="128" spans="1:6" ht="12" customHeight="1" thickBot="1">
      <c r="A128" s="235" t="s">
        <v>455</v>
      </c>
      <c r="B128" s="229" t="s">
        <v>768</v>
      </c>
      <c r="C128" s="273">
        <v>0</v>
      </c>
      <c r="D128" s="273">
        <v>0</v>
      </c>
      <c r="E128" s="256">
        <v>0</v>
      </c>
      <c r="F128" s="373"/>
    </row>
    <row r="129" spans="1:6" ht="12" customHeight="1" thickBot="1">
      <c r="A129" s="233" t="s">
        <v>456</v>
      </c>
      <c r="B129" s="227" t="s">
        <v>769</v>
      </c>
      <c r="C129" s="273">
        <v>0</v>
      </c>
      <c r="D129" s="273">
        <v>0</v>
      </c>
      <c r="E129" s="256">
        <v>0</v>
      </c>
      <c r="F129" s="373"/>
    </row>
    <row r="130" spans="1:6" ht="12" customHeight="1" thickBot="1">
      <c r="A130" s="240" t="s">
        <v>408</v>
      </c>
      <c r="B130" s="248" t="s">
        <v>770</v>
      </c>
      <c r="C130" s="272">
        <v>0</v>
      </c>
      <c r="D130" s="272"/>
      <c r="E130" s="255"/>
      <c r="F130" s="373"/>
    </row>
    <row r="131" spans="1:6" ht="12" customHeight="1" thickBot="1">
      <c r="A131" s="235" t="s">
        <v>457</v>
      </c>
      <c r="B131" s="229" t="s">
        <v>771</v>
      </c>
      <c r="C131" s="273">
        <v>0</v>
      </c>
      <c r="D131" s="273"/>
      <c r="E131" s="256"/>
      <c r="F131" s="373"/>
    </row>
    <row r="132" spans="1:6" ht="12" customHeight="1" thickBot="1">
      <c r="A132" s="235" t="s">
        <v>458</v>
      </c>
      <c r="B132" s="229" t="s">
        <v>772</v>
      </c>
      <c r="C132" s="273">
        <v>0</v>
      </c>
      <c r="D132" s="273">
        <v>0</v>
      </c>
      <c r="E132" s="256">
        <v>0</v>
      </c>
      <c r="F132" s="373"/>
    </row>
    <row r="133" spans="1:6" ht="12" customHeight="1" thickBot="1">
      <c r="A133" s="235" t="s">
        <v>668</v>
      </c>
      <c r="B133" s="229" t="s">
        <v>773</v>
      </c>
      <c r="C133" s="273">
        <v>0</v>
      </c>
      <c r="D133" s="273">
        <v>0</v>
      </c>
      <c r="E133" s="256">
        <v>0</v>
      </c>
      <c r="F133" s="373"/>
    </row>
    <row r="134" spans="1:6" ht="12" customHeight="1" thickBot="1">
      <c r="A134" s="233" t="s">
        <v>670</v>
      </c>
      <c r="B134" s="227" t="s">
        <v>774</v>
      </c>
      <c r="C134" s="273">
        <v>0</v>
      </c>
      <c r="D134" s="273">
        <v>0</v>
      </c>
      <c r="E134" s="256">
        <v>0</v>
      </c>
      <c r="F134" s="373"/>
    </row>
    <row r="135" spans="1:6" ht="12" customHeight="1" thickBot="1">
      <c r="A135" s="240" t="s">
        <v>409</v>
      </c>
      <c r="B135" s="248" t="s">
        <v>775</v>
      </c>
      <c r="C135" s="278">
        <f>SUM(C136:C140)</f>
        <v>42303271</v>
      </c>
      <c r="D135" s="278">
        <f>SUM(D136:D140)</f>
        <v>42303271</v>
      </c>
      <c r="E135" s="278">
        <f>SUM(E136:E140)</f>
        <v>41712007</v>
      </c>
      <c r="F135" s="373">
        <f>E135/D135</f>
        <v>0.9860232084653691</v>
      </c>
    </row>
    <row r="136" spans="1:6" ht="12" customHeight="1" thickBot="1">
      <c r="A136" s="235" t="s">
        <v>459</v>
      </c>
      <c r="B136" s="229" t="s">
        <v>776</v>
      </c>
      <c r="C136" s="273">
        <v>2391518</v>
      </c>
      <c r="D136" s="273">
        <v>2391518</v>
      </c>
      <c r="E136" s="256">
        <v>2391518</v>
      </c>
      <c r="F136" s="373">
        <f>E136/D136</f>
        <v>1</v>
      </c>
    </row>
    <row r="137" spans="1:6" ht="12" customHeight="1" thickBot="1">
      <c r="A137" s="235" t="s">
        <v>460</v>
      </c>
      <c r="B137" s="229" t="s">
        <v>777</v>
      </c>
      <c r="C137" s="273">
        <v>0</v>
      </c>
      <c r="D137" s="273">
        <v>0</v>
      </c>
      <c r="E137" s="256">
        <v>0</v>
      </c>
      <c r="F137" s="373"/>
    </row>
    <row r="138" spans="1:6" ht="12" customHeight="1" thickBot="1">
      <c r="A138" s="235" t="s">
        <v>677</v>
      </c>
      <c r="B138" s="229" t="s">
        <v>778</v>
      </c>
      <c r="C138" s="273">
        <v>0</v>
      </c>
      <c r="D138" s="273">
        <v>0</v>
      </c>
      <c r="E138" s="256">
        <v>2621750</v>
      </c>
      <c r="F138" s="373"/>
    </row>
    <row r="139" spans="1:6" ht="12" customHeight="1" thickBot="1">
      <c r="A139" s="235" t="s">
        <v>679</v>
      </c>
      <c r="B139" s="227" t="s">
        <v>995</v>
      </c>
      <c r="C139" s="273">
        <v>39911753</v>
      </c>
      <c r="D139" s="273">
        <v>39911753</v>
      </c>
      <c r="E139" s="256">
        <v>36698739</v>
      </c>
      <c r="F139" s="373">
        <f>E139/D139</f>
        <v>0.9194970463963335</v>
      </c>
    </row>
    <row r="140" spans="1:6" ht="12" customHeight="1" thickBot="1">
      <c r="A140" s="235" t="s">
        <v>994</v>
      </c>
      <c r="B140" s="227" t="s">
        <v>779</v>
      </c>
      <c r="C140" s="273">
        <v>0</v>
      </c>
      <c r="D140" s="273">
        <v>0</v>
      </c>
      <c r="E140" s="256">
        <v>0</v>
      </c>
      <c r="F140" s="373"/>
    </row>
    <row r="141" spans="1:9" ht="15" customHeight="1" thickBot="1">
      <c r="A141" s="240" t="s">
        <v>410</v>
      </c>
      <c r="B141" s="248" t="s">
        <v>780</v>
      </c>
      <c r="C141" s="77">
        <v>0</v>
      </c>
      <c r="D141" s="77">
        <v>0</v>
      </c>
      <c r="E141" s="225">
        <v>0</v>
      </c>
      <c r="F141" s="373"/>
      <c r="H141" s="289"/>
      <c r="I141" s="289"/>
    </row>
    <row r="142" spans="1:6" s="282" customFormat="1" ht="12.75" customHeight="1" thickBot="1">
      <c r="A142" s="235" t="s">
        <v>521</v>
      </c>
      <c r="B142" s="229" t="s">
        <v>781</v>
      </c>
      <c r="C142" s="273">
        <v>0</v>
      </c>
      <c r="D142" s="273">
        <v>0</v>
      </c>
      <c r="E142" s="256">
        <v>0</v>
      </c>
      <c r="F142" s="373"/>
    </row>
    <row r="143" spans="1:6" ht="12.75" customHeight="1" thickBot="1">
      <c r="A143" s="235" t="s">
        <v>522</v>
      </c>
      <c r="B143" s="229" t="s">
        <v>782</v>
      </c>
      <c r="C143" s="273">
        <v>0</v>
      </c>
      <c r="D143" s="273">
        <v>0</v>
      </c>
      <c r="E143" s="256">
        <v>0</v>
      </c>
      <c r="F143" s="373"/>
    </row>
    <row r="144" spans="1:6" ht="12.75" customHeight="1" thickBot="1">
      <c r="A144" s="235" t="s">
        <v>539</v>
      </c>
      <c r="B144" s="229" t="s">
        <v>783</v>
      </c>
      <c r="C144" s="273">
        <v>0</v>
      </c>
      <c r="D144" s="273">
        <v>0</v>
      </c>
      <c r="E144" s="256">
        <v>0</v>
      </c>
      <c r="F144" s="373"/>
    </row>
    <row r="145" spans="1:6" ht="12.75" customHeight="1" thickBot="1">
      <c r="A145" s="235" t="s">
        <v>685</v>
      </c>
      <c r="B145" s="229" t="s">
        <v>784</v>
      </c>
      <c r="C145" s="273">
        <v>0</v>
      </c>
      <c r="D145" s="273">
        <v>0</v>
      </c>
      <c r="E145" s="256">
        <v>0</v>
      </c>
      <c r="F145" s="373"/>
    </row>
    <row r="146" spans="1:6" ht="16.5" thickBot="1">
      <c r="A146" s="240" t="s">
        <v>411</v>
      </c>
      <c r="B146" s="248" t="s">
        <v>785</v>
      </c>
      <c r="C146" s="224">
        <f>C126+C130+C135+C141</f>
        <v>42303271</v>
      </c>
      <c r="D146" s="224">
        <f>D126+D130+D135+D141</f>
        <v>42303271</v>
      </c>
      <c r="E146" s="372">
        <f>E126+E130+E135+E141</f>
        <v>41712007</v>
      </c>
      <c r="F146" s="373">
        <f>E146/D146</f>
        <v>0.9860232084653691</v>
      </c>
    </row>
    <row r="147" spans="1:6" ht="16.5" thickBot="1">
      <c r="A147" s="265" t="s">
        <v>412</v>
      </c>
      <c r="B147" s="268" t="s">
        <v>786</v>
      </c>
      <c r="C147" s="224">
        <f>C125+C146</f>
        <v>198388012</v>
      </c>
      <c r="D147" s="224">
        <f>D125+D146</f>
        <v>333397031</v>
      </c>
      <c r="E147" s="372">
        <f>E125+E146</f>
        <v>215471776</v>
      </c>
      <c r="F147" s="373">
        <f>E147/D147</f>
        <v>0.6462918261560644</v>
      </c>
    </row>
    <row r="149" spans="1:6" ht="18.75" customHeight="1">
      <c r="A149" s="576" t="s">
        <v>787</v>
      </c>
      <c r="B149" s="576"/>
      <c r="C149" s="576"/>
      <c r="D149" s="576"/>
      <c r="E149" s="576"/>
      <c r="F149" s="280"/>
    </row>
    <row r="150" spans="1:6" ht="13.5" customHeight="1" thickBot="1">
      <c r="A150" s="250" t="s">
        <v>503</v>
      </c>
      <c r="B150" s="250"/>
      <c r="C150" s="280"/>
      <c r="E150" s="267" t="s">
        <v>1185</v>
      </c>
      <c r="F150" s="267" t="s">
        <v>1185</v>
      </c>
    </row>
    <row r="151" spans="1:6" ht="21.75" thickBot="1">
      <c r="A151" s="240">
        <v>1</v>
      </c>
      <c r="B151" s="243" t="s">
        <v>788</v>
      </c>
      <c r="C151" s="266">
        <f>+C61-C125</f>
        <v>11978154</v>
      </c>
      <c r="D151" s="266">
        <f>+D61-D125</f>
        <v>9528840</v>
      </c>
      <c r="E151" s="266">
        <f>+E61-E125</f>
        <v>125013780</v>
      </c>
      <c r="F151" s="266">
        <f>+F61-F125</f>
        <v>0.39692898055614445</v>
      </c>
    </row>
    <row r="152" spans="1:6" ht="21.75" thickBot="1">
      <c r="A152" s="240" t="s">
        <v>404</v>
      </c>
      <c r="B152" s="243" t="s">
        <v>789</v>
      </c>
      <c r="C152" s="266">
        <f>+C84-C146</f>
        <v>-11978154</v>
      </c>
      <c r="D152" s="266">
        <f>+D84-D146</f>
        <v>-9528840</v>
      </c>
      <c r="E152" s="266">
        <f>+E84-E146</f>
        <v>-8937576</v>
      </c>
      <c r="F152" s="266">
        <f>+F84-F146</f>
        <v>0.013976791534630939</v>
      </c>
    </row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/>
  <mergeCells count="9">
    <mergeCell ref="A1:E1"/>
    <mergeCell ref="C3:E3"/>
    <mergeCell ref="B3:B4"/>
    <mergeCell ref="A149:E149"/>
    <mergeCell ref="C89:E89"/>
    <mergeCell ref="B89:B90"/>
    <mergeCell ref="A89:A90"/>
    <mergeCell ref="A3:A4"/>
    <mergeCell ref="A87:E87"/>
  </mergeCells>
  <printOptions horizontalCentered="1" verticalCentered="1"/>
  <pageMargins left="0.3937007874015748" right="0" top="0.6692913385826772" bottom="0.31496062992125984" header="0.15748031496062992" footer="0.31496062992125984"/>
  <pageSetup horizontalDpi="300" verticalDpi="300" orientation="portrait" paperSize="9" scale="68" r:id="rId1"/>
  <headerFooter alignWithMargins="0">
    <oddHeader>&amp;C&amp;"Times New Roman CE,Félkövér"&amp;12
Jászboldogháza Községi Önkormányzat
2017. ÉVI ZÁRSZÁMADÁSÁNAK PÉNZÜGYI MÉRLEGE&amp;R&amp;"Times New Roman CE,Félkövér dőlt"&amp;11 1.1. melléklet a 3/2018. (V.29.) önkormányzati rendelethez</oddHeader>
  </headerFooter>
  <rowBreaks count="1" manualBreakCount="1">
    <brk id="85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E84"/>
  <sheetViews>
    <sheetView zoomScalePageLayoutView="0" workbookViewId="0" topLeftCell="A1">
      <selection activeCell="E37" sqref="E37"/>
    </sheetView>
  </sheetViews>
  <sheetFormatPr defaultColWidth="9.00390625" defaultRowHeight="12.75"/>
  <cols>
    <col min="1" max="1" width="5.50390625" style="0" customWidth="1"/>
    <col min="2" max="2" width="60.50390625" style="442" customWidth="1"/>
    <col min="3" max="3" width="14.625" style="389" bestFit="1" customWidth="1"/>
    <col min="4" max="4" width="12.875" style="389" customWidth="1"/>
    <col min="5" max="5" width="14.625" style="389" bestFit="1" customWidth="1"/>
  </cols>
  <sheetData>
    <row r="1" spans="1:5" ht="30.75" customHeight="1">
      <c r="A1" s="648" t="s">
        <v>118</v>
      </c>
      <c r="B1" s="649"/>
      <c r="C1" s="649"/>
      <c r="D1" s="649"/>
      <c r="E1" s="650"/>
    </row>
    <row r="2" spans="1:5" s="390" customFormat="1" ht="54.75" customHeight="1">
      <c r="A2" s="455"/>
      <c r="B2" s="511" t="s">
        <v>441</v>
      </c>
      <c r="C2" s="384" t="s">
        <v>1232</v>
      </c>
      <c r="D2" s="384" t="s">
        <v>1233</v>
      </c>
      <c r="E2" s="384" t="s">
        <v>1234</v>
      </c>
    </row>
    <row r="3" spans="1:5" s="399" customFormat="1" ht="15">
      <c r="A3" s="448" t="s">
        <v>955</v>
      </c>
      <c r="B3" s="449" t="s">
        <v>119</v>
      </c>
      <c r="C3" s="450">
        <v>35816806</v>
      </c>
      <c r="D3" s="450">
        <v>0</v>
      </c>
      <c r="E3" s="450">
        <v>36374787</v>
      </c>
    </row>
    <row r="4" spans="1:5" s="399" customFormat="1" ht="30">
      <c r="A4" s="448" t="s">
        <v>957</v>
      </c>
      <c r="B4" s="449" t="s">
        <v>120</v>
      </c>
      <c r="C4" s="450">
        <v>16982047</v>
      </c>
      <c r="D4" s="450">
        <v>0</v>
      </c>
      <c r="E4" s="450">
        <v>10457290</v>
      </c>
    </row>
    <row r="5" spans="1:5" s="399" customFormat="1" ht="15">
      <c r="A5" s="448" t="s">
        <v>959</v>
      </c>
      <c r="B5" s="449" t="s">
        <v>121</v>
      </c>
      <c r="C5" s="450">
        <v>4277053</v>
      </c>
      <c r="D5" s="450">
        <v>0</v>
      </c>
      <c r="E5" s="450">
        <v>945632</v>
      </c>
    </row>
    <row r="6" spans="1:5" s="454" customFormat="1" ht="28.5">
      <c r="A6" s="451" t="s">
        <v>817</v>
      </c>
      <c r="B6" s="452" t="s">
        <v>122</v>
      </c>
      <c r="C6" s="453">
        <f>C3+C4+C5</f>
        <v>57075906</v>
      </c>
      <c r="D6" s="453">
        <f>D3+D4+D5</f>
        <v>0</v>
      </c>
      <c r="E6" s="453">
        <f>E3+E4+E5</f>
        <v>47777709</v>
      </c>
    </row>
    <row r="7" spans="1:5" s="454" customFormat="1" ht="15">
      <c r="A7" s="448" t="s">
        <v>963</v>
      </c>
      <c r="B7" s="449" t="s">
        <v>1178</v>
      </c>
      <c r="C7" s="450">
        <v>103200</v>
      </c>
      <c r="D7" s="453"/>
      <c r="E7" s="450">
        <v>0</v>
      </c>
    </row>
    <row r="8" spans="1:5" s="454" customFormat="1" ht="14.25">
      <c r="A8" s="451" t="s">
        <v>1179</v>
      </c>
      <c r="B8" s="452" t="s">
        <v>1180</v>
      </c>
      <c r="C8" s="453">
        <v>103200</v>
      </c>
      <c r="D8" s="453"/>
      <c r="E8" s="453">
        <v>0</v>
      </c>
    </row>
    <row r="9" spans="1:5" s="399" customFormat="1" ht="30">
      <c r="A9" s="448" t="s">
        <v>969</v>
      </c>
      <c r="B9" s="449" t="s">
        <v>123</v>
      </c>
      <c r="C9" s="450">
        <v>71114923</v>
      </c>
      <c r="D9" s="450">
        <v>0</v>
      </c>
      <c r="E9" s="450">
        <v>78050584</v>
      </c>
    </row>
    <row r="10" spans="1:5" s="399" customFormat="1" ht="30">
      <c r="A10" s="448" t="s">
        <v>971</v>
      </c>
      <c r="B10" s="449" t="s">
        <v>124</v>
      </c>
      <c r="C10" s="450">
        <v>63096992</v>
      </c>
      <c r="D10" s="450">
        <v>0</v>
      </c>
      <c r="E10" s="450">
        <v>62134280</v>
      </c>
    </row>
    <row r="11" spans="1:5" s="399" customFormat="1" ht="30">
      <c r="A11" s="448" t="s">
        <v>973</v>
      </c>
      <c r="B11" s="449" t="s">
        <v>143</v>
      </c>
      <c r="C11" s="450">
        <v>500000</v>
      </c>
      <c r="D11" s="450"/>
      <c r="E11" s="450">
        <v>109825765</v>
      </c>
    </row>
    <row r="12" spans="1:5" s="399" customFormat="1" ht="15">
      <c r="A12" s="448" t="s">
        <v>975</v>
      </c>
      <c r="B12" s="449" t="s">
        <v>125</v>
      </c>
      <c r="C12" s="450">
        <v>136931879</v>
      </c>
      <c r="D12" s="450">
        <v>0</v>
      </c>
      <c r="E12" s="450">
        <v>2251578</v>
      </c>
    </row>
    <row r="13" spans="1:5" s="454" customFormat="1" ht="28.5">
      <c r="A13" s="451" t="s">
        <v>145</v>
      </c>
      <c r="B13" s="452" t="s">
        <v>126</v>
      </c>
      <c r="C13" s="453">
        <f>C9+C10+C11+C12</f>
        <v>271643794</v>
      </c>
      <c r="D13" s="453">
        <f>D9+D10+D11+D12</f>
        <v>0</v>
      </c>
      <c r="E13" s="453">
        <f>E9+E10+E11+E12</f>
        <v>252262207</v>
      </c>
    </row>
    <row r="14" spans="1:5" s="399" customFormat="1" ht="15">
      <c r="A14" s="448" t="s">
        <v>971</v>
      </c>
      <c r="B14" s="449" t="s">
        <v>127</v>
      </c>
      <c r="C14" s="450">
        <v>19505061</v>
      </c>
      <c r="D14" s="450">
        <v>0</v>
      </c>
      <c r="E14" s="450">
        <v>8571985</v>
      </c>
    </row>
    <row r="15" spans="1:5" s="399" customFormat="1" ht="15">
      <c r="A15" s="448" t="s">
        <v>973</v>
      </c>
      <c r="B15" s="449" t="s">
        <v>128</v>
      </c>
      <c r="C15" s="450">
        <v>22493374</v>
      </c>
      <c r="D15" s="450">
        <v>0</v>
      </c>
      <c r="E15" s="450">
        <v>27444669</v>
      </c>
    </row>
    <row r="16" spans="1:5" s="454" customFormat="1" ht="28.5">
      <c r="A16" s="451" t="s">
        <v>146</v>
      </c>
      <c r="B16" s="452" t="s">
        <v>129</v>
      </c>
      <c r="C16" s="453">
        <f>C14+C15</f>
        <v>41998435</v>
      </c>
      <c r="D16" s="453">
        <f>D14+D15</f>
        <v>0</v>
      </c>
      <c r="E16" s="453">
        <f>E14+E15</f>
        <v>36016654</v>
      </c>
    </row>
    <row r="17" spans="1:5" s="399" customFormat="1" ht="15">
      <c r="A17" s="448" t="s">
        <v>979</v>
      </c>
      <c r="B17" s="449" t="s">
        <v>130</v>
      </c>
      <c r="C17" s="450">
        <v>59774599</v>
      </c>
      <c r="D17" s="450">
        <v>0</v>
      </c>
      <c r="E17" s="450">
        <v>45165565</v>
      </c>
    </row>
    <row r="18" spans="1:5" s="399" customFormat="1" ht="15">
      <c r="A18" s="448" t="s">
        <v>981</v>
      </c>
      <c r="B18" s="449" t="s">
        <v>131</v>
      </c>
      <c r="C18" s="450">
        <v>12576968</v>
      </c>
      <c r="D18" s="450">
        <v>0</v>
      </c>
      <c r="E18" s="450">
        <v>12251714</v>
      </c>
    </row>
    <row r="19" spans="1:5" s="399" customFormat="1" ht="15">
      <c r="A19" s="448" t="s">
        <v>983</v>
      </c>
      <c r="B19" s="449" t="s">
        <v>132</v>
      </c>
      <c r="C19" s="450">
        <v>14243970</v>
      </c>
      <c r="D19" s="450">
        <v>0</v>
      </c>
      <c r="E19" s="450">
        <v>8978323</v>
      </c>
    </row>
    <row r="20" spans="1:5" s="454" customFormat="1" ht="28.5">
      <c r="A20" s="451" t="s">
        <v>147</v>
      </c>
      <c r="B20" s="452" t="s">
        <v>133</v>
      </c>
      <c r="C20" s="453">
        <f>C17+C18+C19</f>
        <v>86595537</v>
      </c>
      <c r="D20" s="453">
        <f>D17+D18+D19</f>
        <v>0</v>
      </c>
      <c r="E20" s="453">
        <f>E17+E18+E19</f>
        <v>66395602</v>
      </c>
    </row>
    <row r="21" spans="1:5" s="454" customFormat="1" ht="14.25">
      <c r="A21" s="451" t="s">
        <v>148</v>
      </c>
      <c r="B21" s="452" t="s">
        <v>134</v>
      </c>
      <c r="C21" s="453">
        <v>26290449</v>
      </c>
      <c r="D21" s="453">
        <v>0</v>
      </c>
      <c r="E21" s="453">
        <v>23523389</v>
      </c>
    </row>
    <row r="22" spans="1:5" s="454" customFormat="1" ht="14.25">
      <c r="A22" s="451" t="s">
        <v>149</v>
      </c>
      <c r="B22" s="452" t="s">
        <v>135</v>
      </c>
      <c r="C22" s="453">
        <v>62740485</v>
      </c>
      <c r="D22" s="453">
        <v>0</v>
      </c>
      <c r="E22" s="453">
        <v>76108869</v>
      </c>
    </row>
    <row r="23" spans="1:5" s="454" customFormat="1" ht="28.5">
      <c r="A23" s="451" t="s">
        <v>150</v>
      </c>
      <c r="B23" s="452" t="s">
        <v>136</v>
      </c>
      <c r="C23" s="453">
        <f>C6+C13-C16-C20-C21-C22</f>
        <v>111094794</v>
      </c>
      <c r="D23" s="453">
        <f>D6+D13-D16-D20-D21-D22</f>
        <v>0</v>
      </c>
      <c r="E23" s="453">
        <f>E6+E13-E16-E20-E21-E22</f>
        <v>97995402</v>
      </c>
    </row>
    <row r="24" spans="1:5" s="399" customFormat="1" ht="30">
      <c r="A24" s="448" t="s">
        <v>987</v>
      </c>
      <c r="B24" s="449" t="s">
        <v>137</v>
      </c>
      <c r="C24" s="450">
        <v>5</v>
      </c>
      <c r="D24" s="450">
        <v>0</v>
      </c>
      <c r="E24" s="450">
        <v>2298</v>
      </c>
    </row>
    <row r="25" spans="1:5" s="454" customFormat="1" ht="28.5">
      <c r="A25" s="451" t="s">
        <v>151</v>
      </c>
      <c r="B25" s="452" t="s">
        <v>138</v>
      </c>
      <c r="C25" s="453">
        <v>5</v>
      </c>
      <c r="D25" s="453">
        <v>0</v>
      </c>
      <c r="E25" s="453">
        <v>2298</v>
      </c>
    </row>
    <row r="26" spans="1:5" s="399" customFormat="1" ht="15">
      <c r="A26" s="448" t="s">
        <v>991</v>
      </c>
      <c r="B26" s="449" t="s">
        <v>139</v>
      </c>
      <c r="C26" s="450">
        <v>0</v>
      </c>
      <c r="D26" s="450">
        <v>0</v>
      </c>
      <c r="E26" s="450">
        <v>0</v>
      </c>
    </row>
    <row r="27" spans="1:5" s="454" customFormat="1" ht="28.5">
      <c r="A27" s="451" t="s">
        <v>152</v>
      </c>
      <c r="B27" s="452" t="s">
        <v>140</v>
      </c>
      <c r="C27" s="453">
        <v>0</v>
      </c>
      <c r="D27" s="453">
        <v>0</v>
      </c>
      <c r="E27" s="453">
        <v>0</v>
      </c>
    </row>
    <row r="28" spans="1:5" s="454" customFormat="1" ht="28.5">
      <c r="A28" s="451" t="s">
        <v>153</v>
      </c>
      <c r="B28" s="452" t="s">
        <v>141</v>
      </c>
      <c r="C28" s="453">
        <v>5</v>
      </c>
      <c r="D28" s="453">
        <v>0</v>
      </c>
      <c r="E28" s="453">
        <v>2298</v>
      </c>
    </row>
    <row r="29" spans="1:5" s="454" customFormat="1" ht="14.25">
      <c r="A29" s="451" t="s">
        <v>154</v>
      </c>
      <c r="B29" s="452" t="s">
        <v>142</v>
      </c>
      <c r="C29" s="453">
        <f>C23+C28</f>
        <v>111094799</v>
      </c>
      <c r="D29" s="453">
        <f>D23+D28</f>
        <v>0</v>
      </c>
      <c r="E29" s="453">
        <f>E23+E28</f>
        <v>97997700</v>
      </c>
    </row>
    <row r="30" spans="1:5" s="399" customFormat="1" ht="15">
      <c r="A30" s="448"/>
      <c r="B30" s="449"/>
      <c r="C30" s="450"/>
      <c r="D30" s="450"/>
      <c r="E30" s="450"/>
    </row>
    <row r="31" spans="1:5" s="399" customFormat="1" ht="15">
      <c r="A31" s="448"/>
      <c r="B31" s="449"/>
      <c r="C31" s="450"/>
      <c r="D31" s="450"/>
      <c r="E31" s="450"/>
    </row>
    <row r="32" spans="1:5" s="454" customFormat="1" ht="14.25">
      <c r="A32" s="451"/>
      <c r="B32" s="452"/>
      <c r="C32" s="453"/>
      <c r="D32" s="453"/>
      <c r="E32" s="453"/>
    </row>
    <row r="33" spans="1:5" s="454" customFormat="1" ht="14.25">
      <c r="A33" s="451"/>
      <c r="B33" s="452"/>
      <c r="C33" s="453"/>
      <c r="D33" s="453"/>
      <c r="E33" s="453"/>
    </row>
    <row r="34" spans="1:5" s="454" customFormat="1" ht="14.25">
      <c r="A34" s="451"/>
      <c r="B34" s="452"/>
      <c r="C34" s="453"/>
      <c r="D34" s="453"/>
      <c r="E34" s="453"/>
    </row>
    <row r="35" spans="1:5" s="454" customFormat="1" ht="28.5">
      <c r="A35" s="451" t="s">
        <v>155</v>
      </c>
      <c r="B35" s="452" t="s">
        <v>144</v>
      </c>
      <c r="C35" s="453">
        <f>C29</f>
        <v>111094799</v>
      </c>
      <c r="D35" s="453">
        <f>D29</f>
        <v>0</v>
      </c>
      <c r="E35" s="453">
        <f>E29</f>
        <v>97997700</v>
      </c>
    </row>
    <row r="36" spans="1:3" ht="12.75">
      <c r="A36" s="388"/>
      <c r="C36" s="516"/>
    </row>
    <row r="37" ht="12.75">
      <c r="A37" s="388"/>
    </row>
    <row r="38" ht="12.75">
      <c r="A38" s="388"/>
    </row>
    <row r="39" ht="12.75">
      <c r="A39" s="388"/>
    </row>
    <row r="40" ht="12.75">
      <c r="A40" s="388"/>
    </row>
    <row r="41" ht="12.75">
      <c r="A41" s="388"/>
    </row>
    <row r="42" ht="12.75">
      <c r="A42" s="388"/>
    </row>
    <row r="43" ht="12.75">
      <c r="A43" s="388"/>
    </row>
    <row r="44" ht="12.75">
      <c r="A44" s="388"/>
    </row>
    <row r="45" ht="12.75">
      <c r="A45" s="388"/>
    </row>
    <row r="46" ht="12.75">
      <c r="A46" s="388"/>
    </row>
    <row r="47" ht="12.75">
      <c r="A47" s="388"/>
    </row>
    <row r="48" ht="12.75">
      <c r="A48" s="388"/>
    </row>
    <row r="49" ht="12.75">
      <c r="A49" s="388"/>
    </row>
    <row r="50" ht="12.75">
      <c r="A50" s="388"/>
    </row>
    <row r="51" ht="12.75">
      <c r="A51" s="388"/>
    </row>
    <row r="52" ht="12.75">
      <c r="A52" s="388"/>
    </row>
    <row r="53" ht="12.75">
      <c r="A53" s="388"/>
    </row>
    <row r="54" ht="12.75">
      <c r="A54" s="388"/>
    </row>
    <row r="55" ht="12.75">
      <c r="A55" s="388"/>
    </row>
    <row r="56" ht="12.75">
      <c r="A56" s="388"/>
    </row>
    <row r="57" ht="12.75">
      <c r="A57" s="388"/>
    </row>
    <row r="58" ht="12.75">
      <c r="A58" s="388"/>
    </row>
    <row r="59" ht="12.75">
      <c r="A59" s="388"/>
    </row>
    <row r="60" ht="12.75">
      <c r="A60" s="388"/>
    </row>
    <row r="61" ht="12.75">
      <c r="A61" s="388"/>
    </row>
    <row r="62" ht="12.75">
      <c r="A62" s="388"/>
    </row>
    <row r="63" ht="12.75">
      <c r="A63" s="388"/>
    </row>
    <row r="64" ht="12.75">
      <c r="A64" s="388"/>
    </row>
    <row r="65" ht="12.75">
      <c r="A65" s="388"/>
    </row>
    <row r="66" ht="12.75">
      <c r="A66" s="388"/>
    </row>
    <row r="67" ht="12.75">
      <c r="A67" s="388"/>
    </row>
    <row r="68" ht="12.75">
      <c r="A68" s="388"/>
    </row>
    <row r="69" ht="12.75">
      <c r="A69" s="388"/>
    </row>
    <row r="70" ht="12.75">
      <c r="A70" s="388"/>
    </row>
    <row r="71" ht="12.75">
      <c r="A71" s="388"/>
    </row>
    <row r="72" ht="12.75">
      <c r="A72" s="388"/>
    </row>
    <row r="73" ht="12.75">
      <c r="A73" s="388"/>
    </row>
    <row r="74" ht="12.75">
      <c r="A74" s="388"/>
    </row>
    <row r="75" ht="12.75">
      <c r="A75" s="388"/>
    </row>
    <row r="76" ht="12.75">
      <c r="A76" s="388"/>
    </row>
    <row r="77" ht="12.75">
      <c r="A77" s="388"/>
    </row>
    <row r="78" ht="12.75">
      <c r="A78" s="388"/>
    </row>
    <row r="79" ht="12.75">
      <c r="A79" s="388"/>
    </row>
    <row r="80" ht="12.75">
      <c r="A80" s="388"/>
    </row>
    <row r="81" ht="12.75">
      <c r="A81" s="388"/>
    </row>
    <row r="82" ht="12.75">
      <c r="A82" s="388"/>
    </row>
    <row r="83" ht="12.75">
      <c r="A83" s="388"/>
    </row>
    <row r="84" ht="12.75">
      <c r="A84" s="388"/>
    </row>
  </sheetData>
  <sheetProtection/>
  <mergeCells count="1">
    <mergeCell ref="A1:E1"/>
  </mergeCells>
  <printOptions/>
  <pageMargins left="0.3937007874015748" right="0.15748031496062992" top="0.3937007874015748" bottom="0.2755905511811024" header="0.1968503937007874" footer="0.15748031496062992"/>
  <pageSetup horizontalDpi="300" verticalDpi="300" orientation="portrait" paperSize="9" r:id="rId1"/>
  <headerFooter>
    <oddHeader>&amp;R8. tájékoztató tábla a 3/2018. (V.29.)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J373"/>
  <sheetViews>
    <sheetView zoomScalePageLayoutView="0" workbookViewId="0" topLeftCell="A265">
      <selection activeCell="B205" sqref="B205"/>
    </sheetView>
  </sheetViews>
  <sheetFormatPr defaultColWidth="9.00390625" defaultRowHeight="12.75"/>
  <cols>
    <col min="1" max="1" width="9.50390625" style="0" customWidth="1"/>
    <col min="2" max="2" width="96.375" style="0" customWidth="1"/>
    <col min="3" max="4" width="15.50390625" style="389" customWidth="1"/>
  </cols>
  <sheetData>
    <row r="1" spans="1:4" ht="15.75" thickBot="1">
      <c r="A1" s="651" t="s">
        <v>1236</v>
      </c>
      <c r="B1" s="652"/>
      <c r="C1" s="652"/>
      <c r="D1" s="652"/>
    </row>
    <row r="2" spans="1:4" s="399" customFormat="1" ht="31.5" customHeight="1" thickBot="1">
      <c r="A2" s="653" t="s">
        <v>997</v>
      </c>
      <c r="B2" s="654"/>
      <c r="C2" s="654"/>
      <c r="D2" s="655"/>
    </row>
    <row r="3" spans="1:4" ht="26.25" thickBot="1">
      <c r="A3" s="445" t="s">
        <v>953</v>
      </c>
      <c r="B3" s="446" t="s">
        <v>441</v>
      </c>
      <c r="C3" s="446" t="s">
        <v>1004</v>
      </c>
      <c r="D3" s="447" t="s">
        <v>1005</v>
      </c>
    </row>
    <row r="4" spans="1:4" ht="13.5" thickBot="1">
      <c r="A4" s="440">
        <v>1</v>
      </c>
      <c r="B4" s="439">
        <v>2</v>
      </c>
      <c r="C4" s="439">
        <v>3</v>
      </c>
      <c r="D4" s="439">
        <v>4</v>
      </c>
    </row>
    <row r="5" spans="1:10" ht="25.5" customHeight="1">
      <c r="A5" s="421" t="s">
        <v>401</v>
      </c>
      <c r="B5" s="422" t="s">
        <v>1007</v>
      </c>
      <c r="C5" s="422"/>
      <c r="D5" s="421"/>
      <c r="G5" s="382"/>
      <c r="H5" s="382"/>
      <c r="I5" s="382"/>
      <c r="J5" s="382"/>
    </row>
    <row r="6" spans="1:10" s="399" customFormat="1" ht="12.75">
      <c r="A6" s="423" t="s">
        <v>403</v>
      </c>
      <c r="B6" s="424" t="s">
        <v>404</v>
      </c>
      <c r="C6" s="424"/>
      <c r="D6" s="423">
        <v>8</v>
      </c>
      <c r="G6" s="383"/>
      <c r="H6" s="383"/>
      <c r="I6" s="383"/>
      <c r="J6" s="383"/>
    </row>
    <row r="7" spans="1:10" s="399" customFormat="1" ht="12.75">
      <c r="A7" s="426" t="s">
        <v>955</v>
      </c>
      <c r="B7" s="427" t="s">
        <v>1008</v>
      </c>
      <c r="C7" s="517">
        <v>0</v>
      </c>
      <c r="D7" s="518">
        <v>0</v>
      </c>
      <c r="G7" s="383"/>
      <c r="H7" s="383"/>
      <c r="I7" s="383"/>
      <c r="J7" s="383"/>
    </row>
    <row r="8" spans="1:10" s="399" customFormat="1" ht="12.75">
      <c r="A8" s="426" t="s">
        <v>957</v>
      </c>
      <c r="B8" s="427" t="s">
        <v>1009</v>
      </c>
      <c r="C8" s="518">
        <v>44000</v>
      </c>
      <c r="D8" s="518">
        <v>857251</v>
      </c>
      <c r="G8" s="383"/>
      <c r="H8" s="383"/>
      <c r="I8" s="383"/>
      <c r="J8" s="383"/>
    </row>
    <row r="9" spans="1:10" s="399" customFormat="1" ht="12.75">
      <c r="A9" s="426" t="s">
        <v>959</v>
      </c>
      <c r="B9" s="427" t="s">
        <v>1010</v>
      </c>
      <c r="C9" s="518">
        <v>0</v>
      </c>
      <c r="D9" s="518">
        <v>0</v>
      </c>
      <c r="G9" s="383"/>
      <c r="H9" s="383"/>
      <c r="I9" s="383"/>
      <c r="J9" s="383"/>
    </row>
    <row r="10" spans="1:10" s="399" customFormat="1" ht="12.75">
      <c r="A10" s="428" t="s">
        <v>961</v>
      </c>
      <c r="B10" s="429" t="s">
        <v>1011</v>
      </c>
      <c r="C10" s="521">
        <f>C7+C8+C9</f>
        <v>44000</v>
      </c>
      <c r="D10" s="521">
        <f>D7+D8+D9</f>
        <v>857251</v>
      </c>
      <c r="G10" s="383"/>
      <c r="H10" s="383"/>
      <c r="I10" s="383"/>
      <c r="J10" s="383"/>
    </row>
    <row r="11" spans="1:10" s="399" customFormat="1" ht="12.75">
      <c r="A11" s="426" t="s">
        <v>963</v>
      </c>
      <c r="B11" s="430" t="s">
        <v>1012</v>
      </c>
      <c r="C11" s="518">
        <v>325178776</v>
      </c>
      <c r="D11" s="518">
        <v>320595948</v>
      </c>
      <c r="G11" s="383"/>
      <c r="H11" s="383"/>
      <c r="I11" s="383"/>
      <c r="J11" s="383"/>
    </row>
    <row r="12" spans="1:10" s="399" customFormat="1" ht="12.75">
      <c r="A12" s="426" t="s">
        <v>965</v>
      </c>
      <c r="B12" s="430" t="s">
        <v>1013</v>
      </c>
      <c r="C12" s="518">
        <v>54598450</v>
      </c>
      <c r="D12" s="518">
        <v>46927245</v>
      </c>
      <c r="G12" s="383"/>
      <c r="H12" s="383"/>
      <c r="I12" s="383"/>
      <c r="J12" s="383"/>
    </row>
    <row r="13" spans="1:10" s="399" customFormat="1" ht="12.75">
      <c r="A13" s="426" t="s">
        <v>967</v>
      </c>
      <c r="B13" s="430" t="s">
        <v>1014</v>
      </c>
      <c r="C13" s="518">
        <v>0</v>
      </c>
      <c r="D13" s="518">
        <v>0</v>
      </c>
      <c r="G13" s="383"/>
      <c r="H13" s="383"/>
      <c r="I13" s="383"/>
      <c r="J13" s="383"/>
    </row>
    <row r="14" spans="1:10" s="399" customFormat="1" ht="12.75">
      <c r="A14" s="426" t="s">
        <v>969</v>
      </c>
      <c r="B14" s="430" t="s">
        <v>1015</v>
      </c>
      <c r="C14" s="518">
        <v>2929767</v>
      </c>
      <c r="D14" s="518">
        <v>22963365</v>
      </c>
      <c r="G14" s="383"/>
      <c r="H14" s="383"/>
      <c r="I14" s="383"/>
      <c r="J14" s="383"/>
    </row>
    <row r="15" spans="1:10" s="399" customFormat="1" ht="12.75">
      <c r="A15" s="426" t="s">
        <v>971</v>
      </c>
      <c r="B15" s="430" t="s">
        <v>1016</v>
      </c>
      <c r="C15" s="518">
        <v>0</v>
      </c>
      <c r="D15" s="518">
        <v>0</v>
      </c>
      <c r="G15" s="383"/>
      <c r="H15" s="383"/>
      <c r="I15" s="383"/>
      <c r="J15" s="383"/>
    </row>
    <row r="16" spans="1:10" s="399" customFormat="1" ht="12.75">
      <c r="A16" s="428" t="s">
        <v>973</v>
      </c>
      <c r="B16" s="431" t="s">
        <v>1017</v>
      </c>
      <c r="C16" s="521">
        <f>C11+C12+C13+C14+C15</f>
        <v>382706993</v>
      </c>
      <c r="D16" s="521">
        <f>D11+D12+D13+D14+D15</f>
        <v>390486558</v>
      </c>
      <c r="G16" s="383"/>
      <c r="H16" s="383"/>
      <c r="I16" s="383"/>
      <c r="J16" s="383"/>
    </row>
    <row r="17" spans="1:10" s="399" customFormat="1" ht="12.75">
      <c r="A17" s="426" t="s">
        <v>975</v>
      </c>
      <c r="B17" s="425" t="s">
        <v>1018</v>
      </c>
      <c r="C17" s="518">
        <v>38200</v>
      </c>
      <c r="D17" s="518">
        <v>38200</v>
      </c>
      <c r="G17" s="383"/>
      <c r="H17" s="383"/>
      <c r="I17" s="383"/>
      <c r="J17" s="383"/>
    </row>
    <row r="18" spans="1:10" s="399" customFormat="1" ht="12.75">
      <c r="A18" s="426" t="s">
        <v>977</v>
      </c>
      <c r="B18" s="425" t="s">
        <v>1019</v>
      </c>
      <c r="C18" s="518">
        <v>0</v>
      </c>
      <c r="D18" s="518">
        <v>0</v>
      </c>
      <c r="G18" s="383"/>
      <c r="H18" s="383"/>
      <c r="I18" s="383"/>
      <c r="J18" s="383"/>
    </row>
    <row r="19" spans="1:10" s="399" customFormat="1" ht="12.75">
      <c r="A19" s="426" t="s">
        <v>979</v>
      </c>
      <c r="B19" s="425" t="s">
        <v>1020</v>
      </c>
      <c r="C19" s="518">
        <v>0</v>
      </c>
      <c r="D19" s="518">
        <v>0</v>
      </c>
      <c r="G19" s="383"/>
      <c r="H19" s="383"/>
      <c r="I19" s="383"/>
      <c r="J19" s="383"/>
    </row>
    <row r="20" spans="1:10" s="399" customFormat="1" ht="12.75">
      <c r="A20" s="426" t="s">
        <v>981</v>
      </c>
      <c r="B20" s="425" t="s">
        <v>1021</v>
      </c>
      <c r="C20" s="518">
        <v>0</v>
      </c>
      <c r="D20" s="518">
        <v>0</v>
      </c>
      <c r="G20" s="383"/>
      <c r="H20" s="383"/>
      <c r="I20" s="383"/>
      <c r="J20" s="383"/>
    </row>
    <row r="21" spans="1:10" s="399" customFormat="1" ht="12.75">
      <c r="A21" s="426" t="s">
        <v>983</v>
      </c>
      <c r="B21" s="425" t="s">
        <v>1022</v>
      </c>
      <c r="C21" s="518">
        <v>0</v>
      </c>
      <c r="D21" s="518">
        <v>0</v>
      </c>
      <c r="G21" s="383"/>
      <c r="H21" s="383"/>
      <c r="I21" s="383"/>
      <c r="J21" s="383"/>
    </row>
    <row r="22" spans="1:10" s="399" customFormat="1" ht="12.75">
      <c r="A22" s="426" t="s">
        <v>985</v>
      </c>
      <c r="B22" s="425" t="s">
        <v>1023</v>
      </c>
      <c r="C22" s="518">
        <v>38200</v>
      </c>
      <c r="D22" s="518">
        <v>38200</v>
      </c>
      <c r="G22" s="383"/>
      <c r="H22" s="383"/>
      <c r="I22" s="383"/>
      <c r="J22" s="383"/>
    </row>
    <row r="23" spans="1:10" s="399" customFormat="1" ht="12.75">
      <c r="A23" s="426" t="s">
        <v>987</v>
      </c>
      <c r="B23" s="425" t="s">
        <v>1024</v>
      </c>
      <c r="C23" s="518">
        <v>0</v>
      </c>
      <c r="D23" s="518">
        <v>0</v>
      </c>
      <c r="G23" s="383"/>
      <c r="H23" s="383"/>
      <c r="I23" s="383"/>
      <c r="J23" s="383"/>
    </row>
    <row r="24" spans="1:10" s="399" customFormat="1" ht="12.75">
      <c r="A24" s="426" t="s">
        <v>989</v>
      </c>
      <c r="B24" s="425" t="s">
        <v>1025</v>
      </c>
      <c r="C24" s="518">
        <v>0</v>
      </c>
      <c r="D24" s="518">
        <v>0</v>
      </c>
      <c r="G24" s="383"/>
      <c r="H24" s="383"/>
      <c r="I24" s="383"/>
      <c r="J24" s="383"/>
    </row>
    <row r="25" spans="1:10" s="399" customFormat="1" ht="12.75">
      <c r="A25" s="426" t="s">
        <v>991</v>
      </c>
      <c r="B25" s="425" t="s">
        <v>1026</v>
      </c>
      <c r="C25" s="518">
        <v>0</v>
      </c>
      <c r="D25" s="518">
        <v>0</v>
      </c>
      <c r="G25" s="383"/>
      <c r="H25" s="383"/>
      <c r="I25" s="383"/>
      <c r="J25" s="383"/>
    </row>
    <row r="26" spans="1:10" s="399" customFormat="1" ht="12.75">
      <c r="A26" s="426" t="s">
        <v>231</v>
      </c>
      <c r="B26" s="425" t="s">
        <v>1027</v>
      </c>
      <c r="C26" s="518">
        <v>0</v>
      </c>
      <c r="D26" s="518">
        <v>0</v>
      </c>
      <c r="G26" s="383"/>
      <c r="H26" s="383"/>
      <c r="I26" s="383"/>
      <c r="J26" s="383"/>
    </row>
    <row r="27" spans="1:10" s="399" customFormat="1" ht="12.75">
      <c r="A27" s="428" t="s">
        <v>232</v>
      </c>
      <c r="B27" s="429" t="s">
        <v>1028</v>
      </c>
      <c r="C27" s="518">
        <v>0</v>
      </c>
      <c r="D27" s="518">
        <v>0</v>
      </c>
      <c r="G27" s="383"/>
      <c r="H27" s="383"/>
      <c r="I27" s="383"/>
      <c r="J27" s="383"/>
    </row>
    <row r="28" spans="1:10" s="399" customFormat="1" ht="12.75">
      <c r="A28" s="426" t="s">
        <v>233</v>
      </c>
      <c r="B28" s="425" t="s">
        <v>1029</v>
      </c>
      <c r="C28" s="518">
        <v>0</v>
      </c>
      <c r="D28" s="518">
        <v>0</v>
      </c>
      <c r="G28" s="383"/>
      <c r="H28" s="383"/>
      <c r="I28" s="383"/>
      <c r="J28" s="383"/>
    </row>
    <row r="29" spans="1:10" s="399" customFormat="1" ht="12.75">
      <c r="A29" s="426" t="s">
        <v>234</v>
      </c>
      <c r="B29" s="425" t="s">
        <v>1030</v>
      </c>
      <c r="C29" s="518">
        <v>0</v>
      </c>
      <c r="D29" s="518">
        <v>0</v>
      </c>
      <c r="G29" s="383"/>
      <c r="H29" s="383"/>
      <c r="I29" s="383"/>
      <c r="J29" s="383"/>
    </row>
    <row r="30" spans="1:10" s="399" customFormat="1" ht="12.75">
      <c r="A30" s="426" t="s">
        <v>235</v>
      </c>
      <c r="B30" s="425" t="s">
        <v>1031</v>
      </c>
      <c r="C30" s="518">
        <v>0</v>
      </c>
      <c r="D30" s="518">
        <v>0</v>
      </c>
      <c r="G30" s="383"/>
      <c r="H30" s="383"/>
      <c r="I30" s="383"/>
      <c r="J30" s="383"/>
    </row>
    <row r="31" spans="1:10" s="399" customFormat="1" ht="12.75">
      <c r="A31" s="426" t="s">
        <v>236</v>
      </c>
      <c r="B31" s="425" t="s">
        <v>1032</v>
      </c>
      <c r="C31" s="518">
        <v>0</v>
      </c>
      <c r="D31" s="518">
        <v>0</v>
      </c>
      <c r="G31" s="383"/>
      <c r="H31" s="383"/>
      <c r="I31" s="383"/>
      <c r="J31" s="383"/>
    </row>
    <row r="32" spans="1:10" s="399" customFormat="1" ht="12.75">
      <c r="A32" s="426" t="s">
        <v>237</v>
      </c>
      <c r="B32" s="425" t="s">
        <v>1033</v>
      </c>
      <c r="C32" s="518">
        <v>0</v>
      </c>
      <c r="D32" s="518">
        <v>0</v>
      </c>
      <c r="G32" s="383"/>
      <c r="H32" s="383"/>
      <c r="I32" s="383"/>
      <c r="J32" s="383"/>
    </row>
    <row r="33" spans="1:10" s="399" customFormat="1" ht="12.75">
      <c r="A33" s="428" t="s">
        <v>238</v>
      </c>
      <c r="B33" s="431" t="s">
        <v>1034</v>
      </c>
      <c r="C33" s="518">
        <v>0</v>
      </c>
      <c r="D33" s="518">
        <v>0</v>
      </c>
      <c r="G33" s="383"/>
      <c r="H33" s="383"/>
      <c r="I33" s="383"/>
      <c r="J33" s="383"/>
    </row>
    <row r="34" spans="1:10" s="399" customFormat="1" ht="12.75">
      <c r="A34" s="432" t="s">
        <v>239</v>
      </c>
      <c r="B34" s="431" t="s">
        <v>1035</v>
      </c>
      <c r="C34" s="521">
        <f>C10+C16+C17</f>
        <v>382789193</v>
      </c>
      <c r="D34" s="521">
        <f>D10+D16+D17</f>
        <v>391382009</v>
      </c>
      <c r="G34" s="383"/>
      <c r="H34" s="383"/>
      <c r="I34" s="383"/>
      <c r="J34" s="383"/>
    </row>
    <row r="35" spans="1:10" s="399" customFormat="1" ht="12.75">
      <c r="A35" s="433" t="s">
        <v>240</v>
      </c>
      <c r="B35" s="430" t="s">
        <v>1036</v>
      </c>
      <c r="C35" s="518">
        <v>173591</v>
      </c>
      <c r="D35" s="518">
        <v>0</v>
      </c>
      <c r="G35" s="383"/>
      <c r="H35" s="383"/>
      <c r="I35" s="383"/>
      <c r="J35" s="383"/>
    </row>
    <row r="36" spans="1:10" s="399" customFormat="1" ht="12.75">
      <c r="A36" s="433" t="s">
        <v>241</v>
      </c>
      <c r="B36" s="430" t="s">
        <v>1037</v>
      </c>
      <c r="C36" s="518">
        <v>0</v>
      </c>
      <c r="D36" s="518">
        <v>0</v>
      </c>
      <c r="G36" s="383"/>
      <c r="H36" s="383"/>
      <c r="I36" s="383"/>
      <c r="J36" s="383"/>
    </row>
    <row r="37" spans="1:10" s="399" customFormat="1" ht="12.75">
      <c r="A37" s="433" t="s">
        <v>242</v>
      </c>
      <c r="B37" s="430" t="s">
        <v>1038</v>
      </c>
      <c r="C37" s="518">
        <v>0</v>
      </c>
      <c r="D37" s="518">
        <v>0</v>
      </c>
      <c r="G37" s="383"/>
      <c r="H37" s="383"/>
      <c r="I37" s="383"/>
      <c r="J37" s="383"/>
    </row>
    <row r="38" spans="1:10" s="399" customFormat="1" ht="12.75">
      <c r="A38" s="433" t="s">
        <v>243</v>
      </c>
      <c r="B38" s="430" t="s">
        <v>1039</v>
      </c>
      <c r="C38" s="518">
        <v>103200</v>
      </c>
      <c r="D38" s="518">
        <v>103200</v>
      </c>
      <c r="G38" s="383"/>
      <c r="H38" s="383"/>
      <c r="I38" s="383"/>
      <c r="J38" s="383"/>
    </row>
    <row r="39" spans="1:10" s="399" customFormat="1" ht="12.75">
      <c r="A39" s="433" t="s">
        <v>244</v>
      </c>
      <c r="B39" s="430" t="s">
        <v>1040</v>
      </c>
      <c r="C39" s="518">
        <v>0</v>
      </c>
      <c r="D39" s="518">
        <v>0</v>
      </c>
      <c r="G39" s="383"/>
      <c r="H39" s="383"/>
      <c r="I39" s="383"/>
      <c r="J39" s="383"/>
    </row>
    <row r="40" spans="1:10" s="399" customFormat="1" ht="12.75">
      <c r="A40" s="432" t="s">
        <v>245</v>
      </c>
      <c r="B40" s="431" t="s">
        <v>1041</v>
      </c>
      <c r="C40" s="521">
        <f>C35+C36+C37+C38+C39</f>
        <v>276791</v>
      </c>
      <c r="D40" s="521">
        <f>D35+D36+D37+D38+D39</f>
        <v>103200</v>
      </c>
      <c r="G40" s="383"/>
      <c r="H40" s="383"/>
      <c r="I40" s="383"/>
      <c r="J40" s="383"/>
    </row>
    <row r="41" spans="1:10" s="399" customFormat="1" ht="12.75">
      <c r="A41" s="433" t="s">
        <v>246</v>
      </c>
      <c r="B41" s="430" t="s">
        <v>1042</v>
      </c>
      <c r="C41" s="518">
        <v>0</v>
      </c>
      <c r="D41" s="518">
        <v>0</v>
      </c>
      <c r="G41" s="383"/>
      <c r="H41" s="383"/>
      <c r="I41" s="383"/>
      <c r="J41" s="383"/>
    </row>
    <row r="42" spans="1:10" s="399" customFormat="1" ht="12.75">
      <c r="A42" s="433" t="s">
        <v>247</v>
      </c>
      <c r="B42" s="425" t="s">
        <v>1043</v>
      </c>
      <c r="C42" s="518"/>
      <c r="D42" s="518"/>
      <c r="G42" s="383"/>
      <c r="H42" s="383"/>
      <c r="I42" s="383"/>
      <c r="J42" s="383"/>
    </row>
    <row r="43" spans="1:10" s="399" customFormat="1" ht="12.75">
      <c r="A43" s="433" t="s">
        <v>248</v>
      </c>
      <c r="B43" s="425" t="s">
        <v>1044</v>
      </c>
      <c r="C43" s="518"/>
      <c r="D43" s="518"/>
      <c r="G43" s="383"/>
      <c r="H43" s="383"/>
      <c r="I43" s="383"/>
      <c r="J43" s="383"/>
    </row>
    <row r="44" spans="1:10" s="399" customFormat="1" ht="12.75">
      <c r="A44" s="433" t="s">
        <v>249</v>
      </c>
      <c r="B44" s="425" t="s">
        <v>1045</v>
      </c>
      <c r="C44" s="518"/>
      <c r="D44" s="518"/>
      <c r="G44" s="383"/>
      <c r="H44" s="383"/>
      <c r="I44" s="383"/>
      <c r="J44" s="383"/>
    </row>
    <row r="45" spans="1:10" s="399" customFormat="1" ht="12.75">
      <c r="A45" s="433" t="s">
        <v>250</v>
      </c>
      <c r="B45" s="425" t="s">
        <v>1046</v>
      </c>
      <c r="C45" s="518"/>
      <c r="D45" s="518"/>
      <c r="G45" s="383"/>
      <c r="H45" s="383"/>
      <c r="I45" s="383"/>
      <c r="J45" s="383"/>
    </row>
    <row r="46" spans="1:10" s="399" customFormat="1" ht="12.75">
      <c r="A46" s="433" t="s">
        <v>251</v>
      </c>
      <c r="B46" s="425" t="s">
        <v>1047</v>
      </c>
      <c r="C46" s="518"/>
      <c r="D46" s="518"/>
      <c r="G46" s="383"/>
      <c r="H46" s="383"/>
      <c r="I46" s="383"/>
      <c r="J46" s="383"/>
    </row>
    <row r="47" spans="1:10" s="399" customFormat="1" ht="12.75">
      <c r="A47" s="433" t="s">
        <v>252</v>
      </c>
      <c r="B47" s="425" t="s">
        <v>1048</v>
      </c>
      <c r="C47" s="518"/>
      <c r="D47" s="518"/>
      <c r="G47" s="383"/>
      <c r="H47" s="383"/>
      <c r="I47" s="383"/>
      <c r="J47" s="383"/>
    </row>
    <row r="48" spans="1:10" s="399" customFormat="1" ht="12.75">
      <c r="A48" s="432" t="s">
        <v>253</v>
      </c>
      <c r="B48" s="429" t="s">
        <v>1049</v>
      </c>
      <c r="C48" s="521">
        <f>C41+C42</f>
        <v>0</v>
      </c>
      <c r="D48" s="521">
        <f>D41+D42</f>
        <v>0</v>
      </c>
      <c r="G48" s="383"/>
      <c r="H48" s="383"/>
      <c r="I48" s="383"/>
      <c r="J48" s="383"/>
    </row>
    <row r="49" spans="1:10" s="399" customFormat="1" ht="12.75">
      <c r="A49" s="432" t="s">
        <v>254</v>
      </c>
      <c r="B49" s="429" t="s">
        <v>1050</v>
      </c>
      <c r="C49" s="521">
        <f>C40+C48</f>
        <v>276791</v>
      </c>
      <c r="D49" s="521">
        <f>D40+D48</f>
        <v>103200</v>
      </c>
      <c r="G49" s="383"/>
      <c r="H49" s="383"/>
      <c r="I49" s="383"/>
      <c r="J49" s="383"/>
    </row>
    <row r="50" spans="1:10" s="399" customFormat="1" ht="12.75">
      <c r="A50" s="433" t="s">
        <v>255</v>
      </c>
      <c r="B50" s="425" t="s">
        <v>1051</v>
      </c>
      <c r="C50" s="518">
        <v>0</v>
      </c>
      <c r="D50" s="518">
        <v>2621750</v>
      </c>
      <c r="G50" s="383"/>
      <c r="H50" s="383"/>
      <c r="I50" s="383"/>
      <c r="J50" s="383"/>
    </row>
    <row r="51" spans="1:10" s="399" customFormat="1" ht="12.75">
      <c r="A51" s="433" t="s">
        <v>256</v>
      </c>
      <c r="B51" s="425" t="s">
        <v>1052</v>
      </c>
      <c r="C51" s="518">
        <v>0</v>
      </c>
      <c r="D51" s="518">
        <v>0</v>
      </c>
      <c r="G51" s="400"/>
      <c r="H51" s="400"/>
      <c r="I51" s="400"/>
      <c r="J51" s="400"/>
    </row>
    <row r="52" spans="1:10" s="399" customFormat="1" ht="12.75">
      <c r="A52" s="433" t="s">
        <v>257</v>
      </c>
      <c r="B52" s="425" t="s">
        <v>1053</v>
      </c>
      <c r="C52" s="519">
        <v>0</v>
      </c>
      <c r="D52" s="519">
        <v>0</v>
      </c>
      <c r="G52" s="400"/>
      <c r="H52" s="400"/>
      <c r="I52" s="400"/>
      <c r="J52" s="400"/>
    </row>
    <row r="53" spans="1:10" s="399" customFormat="1" ht="12.75">
      <c r="A53" s="433" t="s">
        <v>258</v>
      </c>
      <c r="B53" s="425" t="s">
        <v>1054</v>
      </c>
      <c r="C53" s="519">
        <v>0</v>
      </c>
      <c r="D53" s="519">
        <v>0</v>
      </c>
      <c r="G53" s="383"/>
      <c r="H53" s="383"/>
      <c r="I53" s="383"/>
      <c r="J53" s="383"/>
    </row>
    <row r="54" spans="1:10" s="399" customFormat="1" ht="12.75">
      <c r="A54" s="432" t="s">
        <v>259</v>
      </c>
      <c r="B54" s="429" t="s">
        <v>1055</v>
      </c>
      <c r="C54" s="518">
        <v>0</v>
      </c>
      <c r="D54" s="518">
        <f>D50+D51++D53</f>
        <v>2621750</v>
      </c>
      <c r="G54" s="383"/>
      <c r="H54" s="383"/>
      <c r="I54" s="383"/>
      <c r="J54" s="383"/>
    </row>
    <row r="55" spans="1:10" s="399" customFormat="1" ht="12.75">
      <c r="A55" s="433" t="s">
        <v>260</v>
      </c>
      <c r="B55" s="425" t="s">
        <v>1056</v>
      </c>
      <c r="C55" s="518">
        <v>0</v>
      </c>
      <c r="D55" s="518">
        <f>D54</f>
        <v>2621750</v>
      </c>
      <c r="G55" s="383"/>
      <c r="H55" s="383"/>
      <c r="I55" s="383"/>
      <c r="J55" s="383"/>
    </row>
    <row r="56" spans="1:10" s="399" customFormat="1" ht="12.75">
      <c r="A56" s="433" t="s">
        <v>261</v>
      </c>
      <c r="B56" s="425" t="s">
        <v>1057</v>
      </c>
      <c r="C56" s="518">
        <v>0</v>
      </c>
      <c r="D56" s="518">
        <v>0</v>
      </c>
      <c r="G56" s="383"/>
      <c r="H56" s="383"/>
      <c r="I56" s="383"/>
      <c r="J56" s="383"/>
    </row>
    <row r="57" spans="1:10" s="399" customFormat="1" ht="12.75">
      <c r="A57" s="433" t="s">
        <v>262</v>
      </c>
      <c r="B57" s="425" t="s">
        <v>1058</v>
      </c>
      <c r="C57" s="518">
        <v>0</v>
      </c>
      <c r="D57" s="518">
        <v>0</v>
      </c>
      <c r="G57" s="383"/>
      <c r="H57" s="383"/>
      <c r="I57" s="383"/>
      <c r="J57" s="383"/>
    </row>
    <row r="58" spans="1:10" s="399" customFormat="1" ht="12.75">
      <c r="A58" s="432" t="s">
        <v>263</v>
      </c>
      <c r="B58" s="429" t="s">
        <v>1059</v>
      </c>
      <c r="C58" s="518">
        <v>0</v>
      </c>
      <c r="D58" s="518">
        <v>0</v>
      </c>
      <c r="G58" s="383"/>
      <c r="H58" s="383"/>
      <c r="I58" s="383"/>
      <c r="J58" s="383"/>
    </row>
    <row r="59" spans="1:10" s="399" customFormat="1" ht="12.75">
      <c r="A59" s="433" t="s">
        <v>264</v>
      </c>
      <c r="B59" s="425" t="s">
        <v>1060</v>
      </c>
      <c r="C59" s="518">
        <v>34540208</v>
      </c>
      <c r="D59" s="518">
        <v>120320095</v>
      </c>
      <c r="G59" s="383"/>
      <c r="H59" s="383"/>
      <c r="I59" s="383"/>
      <c r="J59" s="383"/>
    </row>
    <row r="60" spans="1:10" s="399" customFormat="1" ht="12.75">
      <c r="A60" s="433" t="s">
        <v>265</v>
      </c>
      <c r="B60" s="425" t="s">
        <v>1061</v>
      </c>
      <c r="C60" s="518">
        <v>0</v>
      </c>
      <c r="D60" s="518">
        <v>0</v>
      </c>
      <c r="G60" s="383"/>
      <c r="H60" s="383"/>
      <c r="I60" s="383"/>
      <c r="J60" s="383"/>
    </row>
    <row r="61" spans="1:10" s="399" customFormat="1" ht="12.75">
      <c r="A61" s="432" t="s">
        <v>266</v>
      </c>
      <c r="B61" s="429" t="s">
        <v>1062</v>
      </c>
      <c r="C61" s="521">
        <f>C59+C60</f>
        <v>34540208</v>
      </c>
      <c r="D61" s="521">
        <f>D59+D60</f>
        <v>120320095</v>
      </c>
      <c r="G61" s="383"/>
      <c r="H61" s="383"/>
      <c r="I61" s="383"/>
      <c r="J61" s="383"/>
    </row>
    <row r="62" spans="1:10" s="399" customFormat="1" ht="12.75">
      <c r="A62" s="433" t="s">
        <v>267</v>
      </c>
      <c r="B62" s="425" t="s">
        <v>1063</v>
      </c>
      <c r="C62" s="518">
        <v>0</v>
      </c>
      <c r="D62" s="518">
        <v>0</v>
      </c>
      <c r="G62" s="383"/>
      <c r="H62" s="383"/>
      <c r="I62" s="383"/>
      <c r="J62" s="383"/>
    </row>
    <row r="63" spans="1:10" s="399" customFormat="1" ht="12.75">
      <c r="A63" s="433" t="s">
        <v>268</v>
      </c>
      <c r="B63" s="425" t="s">
        <v>1064</v>
      </c>
      <c r="C63" s="518">
        <v>0</v>
      </c>
      <c r="D63" s="518">
        <v>0</v>
      </c>
      <c r="G63" s="383"/>
      <c r="H63" s="383"/>
      <c r="I63" s="383"/>
      <c r="J63" s="383"/>
    </row>
    <row r="64" spans="1:10" s="399" customFormat="1" ht="12.75">
      <c r="A64" s="432" t="s">
        <v>269</v>
      </c>
      <c r="B64" s="429" t="s">
        <v>1065</v>
      </c>
      <c r="C64" s="518">
        <v>0</v>
      </c>
      <c r="D64" s="518">
        <v>0</v>
      </c>
      <c r="G64" s="383"/>
      <c r="H64" s="383"/>
      <c r="I64" s="383"/>
      <c r="J64" s="383"/>
    </row>
    <row r="65" spans="1:10" s="399" customFormat="1" ht="12.75">
      <c r="A65" s="432" t="s">
        <v>270</v>
      </c>
      <c r="B65" s="431" t="s">
        <v>1066</v>
      </c>
      <c r="C65" s="521">
        <f>C61+C64</f>
        <v>34540208</v>
      </c>
      <c r="D65" s="521">
        <f>D61+D55</f>
        <v>122941845</v>
      </c>
      <c r="G65" s="383"/>
      <c r="H65" s="383"/>
      <c r="I65" s="383"/>
      <c r="J65" s="383"/>
    </row>
    <row r="66" spans="1:10" s="399" customFormat="1" ht="25.5">
      <c r="A66" s="433" t="s">
        <v>271</v>
      </c>
      <c r="B66" s="425" t="s">
        <v>1067</v>
      </c>
      <c r="C66" s="518">
        <v>0</v>
      </c>
      <c r="D66" s="518">
        <v>1786453</v>
      </c>
      <c r="G66" s="383"/>
      <c r="H66" s="383"/>
      <c r="I66" s="383"/>
      <c r="J66" s="383"/>
    </row>
    <row r="67" spans="1:10" s="399" customFormat="1" ht="25.5">
      <c r="A67" s="433" t="s">
        <v>272</v>
      </c>
      <c r="B67" s="425" t="s">
        <v>1068</v>
      </c>
      <c r="C67" s="518">
        <v>0</v>
      </c>
      <c r="D67" s="518">
        <v>0</v>
      </c>
      <c r="G67" s="383"/>
      <c r="H67" s="383"/>
      <c r="I67" s="383"/>
      <c r="J67" s="383"/>
    </row>
    <row r="68" spans="1:10" s="399" customFormat="1" ht="25.5">
      <c r="A68" s="433" t="s">
        <v>273</v>
      </c>
      <c r="B68" s="425" t="s">
        <v>1069</v>
      </c>
      <c r="C68" s="518">
        <v>0</v>
      </c>
      <c r="D68" s="518">
        <v>0</v>
      </c>
      <c r="G68" s="383"/>
      <c r="H68" s="383"/>
      <c r="I68" s="383"/>
      <c r="J68" s="383"/>
    </row>
    <row r="69" spans="1:10" s="399" customFormat="1" ht="25.5">
      <c r="A69" s="433" t="s">
        <v>274</v>
      </c>
      <c r="B69" s="425" t="s">
        <v>1070</v>
      </c>
      <c r="C69" s="518">
        <v>0</v>
      </c>
      <c r="D69" s="518">
        <v>0</v>
      </c>
      <c r="G69" s="383"/>
      <c r="H69" s="383"/>
      <c r="I69" s="383"/>
      <c r="J69" s="383"/>
    </row>
    <row r="70" spans="1:10" s="399" customFormat="1" ht="12.75">
      <c r="A70" s="433" t="s">
        <v>275</v>
      </c>
      <c r="B70" s="425" t="s">
        <v>1071</v>
      </c>
      <c r="C70" s="518">
        <v>2121214</v>
      </c>
      <c r="D70" s="518">
        <v>3176257</v>
      </c>
      <c r="G70" s="383"/>
      <c r="H70" s="383"/>
      <c r="I70" s="383"/>
      <c r="J70" s="383"/>
    </row>
    <row r="71" spans="1:10" s="399" customFormat="1" ht="12.75">
      <c r="A71" s="433" t="s">
        <v>276</v>
      </c>
      <c r="B71" s="425" t="s">
        <v>1072</v>
      </c>
      <c r="C71" s="518">
        <v>0</v>
      </c>
      <c r="D71" s="518">
        <v>0</v>
      </c>
      <c r="G71" s="383"/>
      <c r="H71" s="383"/>
      <c r="I71" s="383"/>
      <c r="J71" s="383"/>
    </row>
    <row r="72" spans="1:10" s="399" customFormat="1" ht="12.75">
      <c r="A72" s="433" t="s">
        <v>277</v>
      </c>
      <c r="B72" s="425" t="s">
        <v>1073</v>
      </c>
      <c r="C72" s="518">
        <v>0</v>
      </c>
      <c r="D72" s="518">
        <v>0</v>
      </c>
      <c r="G72" s="383"/>
      <c r="H72" s="383"/>
      <c r="I72" s="383"/>
      <c r="J72" s="383"/>
    </row>
    <row r="73" spans="1:10" s="399" customFormat="1" ht="25.5">
      <c r="A73" s="433" t="s">
        <v>278</v>
      </c>
      <c r="B73" s="425" t="s">
        <v>1074</v>
      </c>
      <c r="C73" s="518">
        <v>0</v>
      </c>
      <c r="D73" s="518">
        <v>0</v>
      </c>
      <c r="G73" s="383"/>
      <c r="H73" s="383"/>
      <c r="I73" s="383"/>
      <c r="J73" s="383"/>
    </row>
    <row r="74" spans="1:10" s="399" customFormat="1" ht="12.75">
      <c r="A74" s="433" t="s">
        <v>279</v>
      </c>
      <c r="B74" s="425" t="s">
        <v>1075</v>
      </c>
      <c r="C74" s="518">
        <v>133013</v>
      </c>
      <c r="D74" s="518">
        <v>218807</v>
      </c>
      <c r="G74" s="383"/>
      <c r="H74" s="383"/>
      <c r="I74" s="383"/>
      <c r="J74" s="383"/>
    </row>
    <row r="75" spans="1:10" s="399" customFormat="1" ht="12.75">
      <c r="A75" s="433" t="s">
        <v>280</v>
      </c>
      <c r="B75" s="425" t="s">
        <v>1076</v>
      </c>
      <c r="C75" s="518">
        <v>1952671</v>
      </c>
      <c r="D75" s="518">
        <v>2728722</v>
      </c>
      <c r="G75" s="383"/>
      <c r="H75" s="383"/>
      <c r="I75" s="383"/>
      <c r="J75" s="383"/>
    </row>
    <row r="76" spans="1:10" s="399" customFormat="1" ht="12.75">
      <c r="A76" s="433" t="s">
        <v>281</v>
      </c>
      <c r="B76" s="425" t="s">
        <v>1077</v>
      </c>
      <c r="C76" s="518">
        <v>35530</v>
      </c>
      <c r="D76" s="518">
        <v>228728</v>
      </c>
      <c r="G76" s="383"/>
      <c r="H76" s="383"/>
      <c r="I76" s="383"/>
      <c r="J76" s="383"/>
    </row>
    <row r="77" spans="1:10" s="399" customFormat="1" ht="12.75">
      <c r="A77" s="433" t="s">
        <v>282</v>
      </c>
      <c r="B77" s="425" t="s">
        <v>1078</v>
      </c>
      <c r="C77" s="518">
        <v>1136684</v>
      </c>
      <c r="D77" s="518">
        <v>1953026</v>
      </c>
      <c r="G77" s="383"/>
      <c r="H77" s="383"/>
      <c r="I77" s="383"/>
      <c r="J77" s="383"/>
    </row>
    <row r="78" spans="1:4" ht="15.75" thickBot="1">
      <c r="A78" s="651" t="s">
        <v>1236</v>
      </c>
      <c r="B78" s="652"/>
      <c r="C78" s="652"/>
      <c r="D78" s="652"/>
    </row>
    <row r="79" spans="1:4" ht="31.5" customHeight="1" thickBot="1">
      <c r="A79" s="653" t="s">
        <v>997</v>
      </c>
      <c r="B79" s="654"/>
      <c r="C79" s="654"/>
      <c r="D79" s="655"/>
    </row>
    <row r="80" spans="1:4" ht="26.25" thickBot="1">
      <c r="A80" s="445" t="s">
        <v>953</v>
      </c>
      <c r="B80" s="446" t="s">
        <v>441</v>
      </c>
      <c r="C80" s="446" t="s">
        <v>1004</v>
      </c>
      <c r="D80" s="447" t="s">
        <v>1005</v>
      </c>
    </row>
    <row r="81" spans="1:4" ht="13.5" thickBot="1">
      <c r="A81" s="440">
        <v>1</v>
      </c>
      <c r="B81" s="439">
        <v>2</v>
      </c>
      <c r="C81" s="439">
        <v>3</v>
      </c>
      <c r="D81" s="439">
        <v>4</v>
      </c>
    </row>
    <row r="82" spans="1:10" s="399" customFormat="1" ht="25.5">
      <c r="A82" s="433" t="s">
        <v>283</v>
      </c>
      <c r="B82" s="425" t="s">
        <v>1079</v>
      </c>
      <c r="C82" s="518">
        <v>566539</v>
      </c>
      <c r="D82" s="518">
        <v>1323084</v>
      </c>
      <c r="G82" s="383"/>
      <c r="H82" s="383"/>
      <c r="I82" s="383"/>
      <c r="J82" s="383"/>
    </row>
    <row r="83" spans="1:10" s="399" customFormat="1" ht="12.75">
      <c r="A83" s="433" t="s">
        <v>284</v>
      </c>
      <c r="B83" s="425" t="s">
        <v>1080</v>
      </c>
      <c r="C83" s="518">
        <v>278000</v>
      </c>
      <c r="D83" s="518">
        <v>263000</v>
      </c>
      <c r="G83" s="383"/>
      <c r="H83" s="383"/>
      <c r="I83" s="383"/>
      <c r="J83" s="383"/>
    </row>
    <row r="84" spans="1:10" s="399" customFormat="1" ht="12.75">
      <c r="A84" s="433" t="s">
        <v>285</v>
      </c>
      <c r="B84" s="425" t="s">
        <v>1081</v>
      </c>
      <c r="C84" s="518">
        <v>20233</v>
      </c>
      <c r="D84" s="518">
        <v>273</v>
      </c>
      <c r="G84" s="383"/>
      <c r="H84" s="383"/>
      <c r="I84" s="383"/>
      <c r="J84" s="383"/>
    </row>
    <row r="85" spans="1:10" s="399" customFormat="1" ht="12.75">
      <c r="A85" s="433" t="s">
        <v>286</v>
      </c>
      <c r="B85" s="425" t="s">
        <v>1082</v>
      </c>
      <c r="C85" s="518">
        <v>160869</v>
      </c>
      <c r="D85" s="518">
        <v>357626</v>
      </c>
      <c r="G85" s="383"/>
      <c r="H85" s="383"/>
      <c r="I85" s="383"/>
      <c r="J85" s="383"/>
    </row>
    <row r="86" spans="1:10" s="399" customFormat="1" ht="12.75">
      <c r="A86" s="433" t="s">
        <v>287</v>
      </c>
      <c r="B86" s="425" t="s">
        <v>1083</v>
      </c>
      <c r="C86" s="518">
        <v>102000</v>
      </c>
      <c r="D86" s="518">
        <v>0</v>
      </c>
      <c r="G86" s="383"/>
      <c r="H86" s="383"/>
      <c r="I86" s="383"/>
      <c r="J86" s="383"/>
    </row>
    <row r="87" spans="1:10" s="399" customFormat="1" ht="12.75">
      <c r="A87" s="433" t="s">
        <v>288</v>
      </c>
      <c r="B87" s="425" t="s">
        <v>1084</v>
      </c>
      <c r="C87" s="518">
        <v>0</v>
      </c>
      <c r="D87" s="518">
        <v>0</v>
      </c>
      <c r="G87" s="383"/>
      <c r="H87" s="383"/>
      <c r="I87" s="383"/>
      <c r="J87" s="383"/>
    </row>
    <row r="88" spans="1:10" s="399" customFormat="1" ht="12.75">
      <c r="A88" s="433" t="s">
        <v>289</v>
      </c>
      <c r="B88" s="425" t="s">
        <v>1085</v>
      </c>
      <c r="C88" s="518">
        <v>0</v>
      </c>
      <c r="D88" s="518">
        <v>0</v>
      </c>
      <c r="G88" s="383"/>
      <c r="H88" s="383"/>
      <c r="I88" s="383"/>
      <c r="J88" s="383"/>
    </row>
    <row r="89" spans="1:10" s="399" customFormat="1" ht="12.75">
      <c r="A89" s="433" t="s">
        <v>290</v>
      </c>
      <c r="B89" s="425" t="s">
        <v>1086</v>
      </c>
      <c r="C89" s="518">
        <v>0</v>
      </c>
      <c r="D89" s="518">
        <v>0</v>
      </c>
      <c r="G89" s="383"/>
      <c r="H89" s="383"/>
      <c r="I89" s="383"/>
      <c r="J89" s="383"/>
    </row>
    <row r="90" spans="1:10" s="399" customFormat="1" ht="12.75">
      <c r="A90" s="433" t="s">
        <v>291</v>
      </c>
      <c r="B90" s="425" t="s">
        <v>1087</v>
      </c>
      <c r="C90" s="518">
        <v>9043</v>
      </c>
      <c r="D90" s="518">
        <v>9043</v>
      </c>
      <c r="G90" s="383"/>
      <c r="H90" s="383"/>
      <c r="I90" s="383"/>
      <c r="J90" s="383"/>
    </row>
    <row r="91" spans="1:10" s="399" customFormat="1" ht="12.75">
      <c r="A91" s="433" t="s">
        <v>292</v>
      </c>
      <c r="B91" s="425" t="s">
        <v>1088</v>
      </c>
      <c r="C91" s="518">
        <v>0</v>
      </c>
      <c r="D91" s="518">
        <v>0</v>
      </c>
      <c r="G91" s="383"/>
      <c r="H91" s="383"/>
      <c r="I91" s="383"/>
      <c r="J91" s="383"/>
    </row>
    <row r="92" spans="1:10" s="399" customFormat="1" ht="12.75">
      <c r="A92" s="433" t="s">
        <v>293</v>
      </c>
      <c r="B92" s="425" t="s">
        <v>1089</v>
      </c>
      <c r="C92" s="518">
        <v>0</v>
      </c>
      <c r="D92" s="518">
        <v>0</v>
      </c>
      <c r="G92" s="383"/>
      <c r="H92" s="383"/>
      <c r="I92" s="383"/>
      <c r="J92" s="383"/>
    </row>
    <row r="93" spans="1:10" s="399" customFormat="1" ht="12.75">
      <c r="A93" s="433" t="s">
        <v>294</v>
      </c>
      <c r="B93" s="425" t="s">
        <v>1090</v>
      </c>
      <c r="C93" s="518">
        <v>0</v>
      </c>
      <c r="D93" s="518">
        <v>0</v>
      </c>
      <c r="G93" s="383"/>
      <c r="H93" s="383"/>
      <c r="I93" s="383"/>
      <c r="J93" s="383"/>
    </row>
    <row r="94" spans="1:10" s="399" customFormat="1" ht="12.75">
      <c r="A94" s="433" t="s">
        <v>295</v>
      </c>
      <c r="B94" s="425" t="s">
        <v>1091</v>
      </c>
      <c r="C94" s="518">
        <v>0</v>
      </c>
      <c r="D94" s="518">
        <v>0</v>
      </c>
      <c r="G94" s="383"/>
      <c r="H94" s="383"/>
      <c r="I94" s="383"/>
      <c r="J94" s="383"/>
    </row>
    <row r="95" spans="1:10" s="399" customFormat="1" ht="12.75">
      <c r="A95" s="433" t="s">
        <v>296</v>
      </c>
      <c r="B95" s="425" t="s">
        <v>1092</v>
      </c>
      <c r="C95" s="518">
        <v>0</v>
      </c>
      <c r="D95" s="518">
        <v>0</v>
      </c>
      <c r="G95" s="383"/>
      <c r="H95" s="383"/>
      <c r="I95" s="383"/>
      <c r="J95" s="383"/>
    </row>
    <row r="96" spans="1:10" s="399" customFormat="1" ht="25.5">
      <c r="A96" s="433" t="s">
        <v>297</v>
      </c>
      <c r="B96" s="425" t="s">
        <v>1093</v>
      </c>
      <c r="C96" s="518">
        <v>0</v>
      </c>
      <c r="D96" s="518">
        <v>0</v>
      </c>
      <c r="G96" s="383"/>
      <c r="H96" s="383"/>
      <c r="I96" s="383"/>
      <c r="J96" s="383"/>
    </row>
    <row r="97" spans="1:10" s="399" customFormat="1" ht="25.5">
      <c r="A97" s="433" t="s">
        <v>298</v>
      </c>
      <c r="B97" s="425" t="s">
        <v>1094</v>
      </c>
      <c r="C97" s="518">
        <v>9600000</v>
      </c>
      <c r="D97" s="518">
        <v>9600000</v>
      </c>
      <c r="G97" s="383"/>
      <c r="H97" s="383"/>
      <c r="I97" s="383"/>
      <c r="J97" s="383"/>
    </row>
    <row r="98" spans="1:10" s="399" customFormat="1" ht="25.5">
      <c r="A98" s="433" t="s">
        <v>299</v>
      </c>
      <c r="B98" s="425" t="s">
        <v>1095</v>
      </c>
      <c r="C98" s="518">
        <v>0</v>
      </c>
      <c r="D98" s="518">
        <v>0</v>
      </c>
      <c r="G98" s="383"/>
      <c r="H98" s="383"/>
      <c r="I98" s="383"/>
      <c r="J98" s="383"/>
    </row>
    <row r="99" spans="1:10" s="399" customFormat="1" ht="25.5">
      <c r="A99" s="433" t="s">
        <v>300</v>
      </c>
      <c r="B99" s="425" t="s">
        <v>1096</v>
      </c>
      <c r="C99" s="518">
        <v>0</v>
      </c>
      <c r="D99" s="518">
        <v>0</v>
      </c>
      <c r="G99" s="383"/>
      <c r="H99" s="383"/>
      <c r="I99" s="383"/>
      <c r="J99" s="383"/>
    </row>
    <row r="100" spans="1:10" s="399" customFormat="1" ht="25.5">
      <c r="A100" s="433" t="s">
        <v>301</v>
      </c>
      <c r="B100" s="425" t="s">
        <v>1104</v>
      </c>
      <c r="C100" s="518">
        <v>9600000</v>
      </c>
      <c r="D100" s="518">
        <v>9600000</v>
      </c>
      <c r="G100" s="383"/>
      <c r="H100" s="383"/>
      <c r="I100" s="383"/>
      <c r="J100" s="383"/>
    </row>
    <row r="101" spans="1:10" s="399" customFormat="1" ht="25.5">
      <c r="A101" s="433" t="s">
        <v>302</v>
      </c>
      <c r="B101" s="425" t="s">
        <v>1105</v>
      </c>
      <c r="C101" s="518">
        <v>1293800</v>
      </c>
      <c r="D101" s="518">
        <v>906300</v>
      </c>
      <c r="G101" s="383"/>
      <c r="H101" s="383"/>
      <c r="I101" s="383"/>
      <c r="J101" s="383"/>
    </row>
    <row r="102" spans="1:10" s="399" customFormat="1" ht="25.5">
      <c r="A102" s="433" t="s">
        <v>303</v>
      </c>
      <c r="B102" s="425" t="s">
        <v>1106</v>
      </c>
      <c r="C102" s="518">
        <v>0</v>
      </c>
      <c r="D102" s="518"/>
      <c r="G102" s="383"/>
      <c r="H102" s="383"/>
      <c r="I102" s="383"/>
      <c r="J102" s="383"/>
    </row>
    <row r="103" spans="1:10" s="399" customFormat="1" ht="25.5">
      <c r="A103" s="433" t="s">
        <v>304</v>
      </c>
      <c r="B103" s="425" t="s">
        <v>1107</v>
      </c>
      <c r="C103" s="518">
        <v>0</v>
      </c>
      <c r="D103" s="518">
        <v>0</v>
      </c>
      <c r="G103" s="383"/>
      <c r="H103" s="383"/>
      <c r="I103" s="383"/>
      <c r="J103" s="383"/>
    </row>
    <row r="104" spans="1:10" s="399" customFormat="1" ht="25.5">
      <c r="A104" s="433" t="s">
        <v>305</v>
      </c>
      <c r="B104" s="425" t="s">
        <v>1108</v>
      </c>
      <c r="C104" s="518">
        <v>1293800</v>
      </c>
      <c r="D104" s="518">
        <v>906300</v>
      </c>
      <c r="G104" s="383"/>
      <c r="H104" s="383"/>
      <c r="I104" s="383"/>
      <c r="J104" s="383"/>
    </row>
    <row r="105" spans="1:10" s="399" customFormat="1" ht="12.75">
      <c r="A105" s="433" t="s">
        <v>306</v>
      </c>
      <c r="B105" s="425" t="s">
        <v>1109</v>
      </c>
      <c r="C105" s="518">
        <v>0</v>
      </c>
      <c r="D105" s="518">
        <v>0</v>
      </c>
      <c r="G105" s="383"/>
      <c r="H105" s="383"/>
      <c r="I105" s="383"/>
      <c r="J105" s="383"/>
    </row>
    <row r="106" spans="1:10" s="399" customFormat="1" ht="25.5">
      <c r="A106" s="433" t="s">
        <v>307</v>
      </c>
      <c r="B106" s="425" t="s">
        <v>1110</v>
      </c>
      <c r="C106" s="518">
        <v>0</v>
      </c>
      <c r="D106" s="518">
        <v>0</v>
      </c>
      <c r="G106" s="383"/>
      <c r="H106" s="383"/>
      <c r="I106" s="383"/>
      <c r="J106" s="383"/>
    </row>
    <row r="107" spans="1:10" s="399" customFormat="1" ht="25.5">
      <c r="A107" s="433" t="s">
        <v>308</v>
      </c>
      <c r="B107" s="425" t="s">
        <v>1111</v>
      </c>
      <c r="C107" s="518">
        <v>0</v>
      </c>
      <c r="D107" s="518">
        <v>0</v>
      </c>
      <c r="G107" s="383"/>
      <c r="H107" s="383"/>
      <c r="I107" s="383"/>
      <c r="J107" s="383"/>
    </row>
    <row r="108" spans="1:10" s="399" customFormat="1" ht="25.5">
      <c r="A108" s="433" t="s">
        <v>309</v>
      </c>
      <c r="B108" s="425" t="s">
        <v>1112</v>
      </c>
      <c r="C108" s="518">
        <v>0</v>
      </c>
      <c r="D108" s="518">
        <v>0</v>
      </c>
      <c r="G108" s="383"/>
      <c r="H108" s="383"/>
      <c r="I108" s="383"/>
      <c r="J108" s="383"/>
    </row>
    <row r="109" spans="1:10" s="399" customFormat="1" ht="25.5">
      <c r="A109" s="433" t="s">
        <v>310</v>
      </c>
      <c r="B109" s="425" t="s">
        <v>1113</v>
      </c>
      <c r="C109" s="518">
        <v>0</v>
      </c>
      <c r="D109" s="518">
        <v>0</v>
      </c>
      <c r="G109" s="383"/>
      <c r="H109" s="383"/>
      <c r="I109" s="383"/>
      <c r="J109" s="383"/>
    </row>
    <row r="110" spans="1:10" s="399" customFormat="1" ht="25.5">
      <c r="A110" s="433" t="s">
        <v>311</v>
      </c>
      <c r="B110" s="425" t="s">
        <v>1114</v>
      </c>
      <c r="C110" s="518">
        <v>0</v>
      </c>
      <c r="D110" s="518">
        <v>0</v>
      </c>
      <c r="G110" s="383"/>
      <c r="H110" s="383"/>
      <c r="I110" s="383"/>
      <c r="J110" s="383"/>
    </row>
    <row r="111" spans="1:10" s="399" customFormat="1" ht="25.5">
      <c r="A111" s="433" t="s">
        <v>312</v>
      </c>
      <c r="B111" s="425" t="s">
        <v>1115</v>
      </c>
      <c r="C111" s="518">
        <v>0</v>
      </c>
      <c r="D111" s="518">
        <v>0</v>
      </c>
      <c r="G111" s="383"/>
      <c r="H111" s="383"/>
      <c r="I111" s="383"/>
      <c r="J111" s="383"/>
    </row>
    <row r="112" spans="1:10" s="399" customFormat="1" ht="25.5">
      <c r="A112" s="433" t="s">
        <v>313</v>
      </c>
      <c r="B112" s="425" t="s">
        <v>1116</v>
      </c>
      <c r="C112" s="518">
        <v>0</v>
      </c>
      <c r="D112" s="518">
        <v>0</v>
      </c>
      <c r="G112" s="383"/>
      <c r="H112" s="383"/>
      <c r="I112" s="383"/>
      <c r="J112" s="383"/>
    </row>
    <row r="113" spans="1:10" s="399" customFormat="1" ht="12.75">
      <c r="A113" s="432" t="s">
        <v>314</v>
      </c>
      <c r="B113" s="429" t="s">
        <v>1117</v>
      </c>
      <c r="C113" s="521">
        <f>C70+C77+C91+C97+C101</f>
        <v>14151698</v>
      </c>
      <c r="D113" s="521">
        <f>D70+D77+D91+D97+D101+D66</f>
        <v>17422036</v>
      </c>
      <c r="G113" s="383"/>
      <c r="H113" s="383"/>
      <c r="I113" s="383"/>
      <c r="J113" s="383"/>
    </row>
    <row r="114" spans="1:10" s="399" customFormat="1" ht="25.5">
      <c r="A114" s="433" t="s">
        <v>315</v>
      </c>
      <c r="B114" s="425" t="s">
        <v>1118</v>
      </c>
      <c r="C114" s="518">
        <v>0</v>
      </c>
      <c r="D114" s="518">
        <v>0</v>
      </c>
      <c r="G114" s="383"/>
      <c r="H114" s="383"/>
      <c r="I114" s="383"/>
      <c r="J114" s="383"/>
    </row>
    <row r="115" spans="1:10" s="399" customFormat="1" ht="25.5">
      <c r="A115" s="433" t="s">
        <v>316</v>
      </c>
      <c r="B115" s="425" t="s">
        <v>1119</v>
      </c>
      <c r="C115" s="518">
        <v>0</v>
      </c>
      <c r="D115" s="518">
        <v>0</v>
      </c>
      <c r="G115" s="383"/>
      <c r="H115" s="383"/>
      <c r="I115" s="383"/>
      <c r="J115" s="383"/>
    </row>
    <row r="116" spans="1:10" s="399" customFormat="1" ht="25.5">
      <c r="A116" s="433" t="s">
        <v>317</v>
      </c>
      <c r="B116" s="425" t="s">
        <v>1120</v>
      </c>
      <c r="C116" s="518">
        <v>0</v>
      </c>
      <c r="D116" s="518">
        <v>0</v>
      </c>
      <c r="G116" s="383"/>
      <c r="H116" s="383"/>
      <c r="I116" s="383"/>
      <c r="J116" s="383"/>
    </row>
    <row r="117" spans="1:10" s="399" customFormat="1" ht="25.5">
      <c r="A117" s="433" t="s">
        <v>318</v>
      </c>
      <c r="B117" s="425" t="s">
        <v>1121</v>
      </c>
      <c r="C117" s="518">
        <v>0</v>
      </c>
      <c r="D117" s="518">
        <v>0</v>
      </c>
      <c r="G117" s="383"/>
      <c r="H117" s="383"/>
      <c r="I117" s="383"/>
      <c r="J117" s="383"/>
    </row>
    <row r="118" spans="1:10" s="399" customFormat="1" ht="12.75">
      <c r="A118" s="433" t="s">
        <v>319</v>
      </c>
      <c r="B118" s="425" t="s">
        <v>1122</v>
      </c>
      <c r="C118" s="518">
        <v>0</v>
      </c>
      <c r="D118" s="518">
        <v>0</v>
      </c>
      <c r="G118" s="383"/>
      <c r="H118" s="383"/>
      <c r="I118" s="383"/>
      <c r="J118" s="383"/>
    </row>
    <row r="119" spans="1:10" s="399" customFormat="1" ht="12.75">
      <c r="A119" s="433" t="s">
        <v>320</v>
      </c>
      <c r="B119" s="425" t="s">
        <v>1123</v>
      </c>
      <c r="C119" s="518">
        <v>0</v>
      </c>
      <c r="D119" s="518">
        <v>0</v>
      </c>
      <c r="G119" s="383"/>
      <c r="H119" s="383"/>
      <c r="I119" s="383"/>
      <c r="J119" s="383"/>
    </row>
    <row r="120" spans="1:10" s="399" customFormat="1" ht="25.5">
      <c r="A120" s="433" t="s">
        <v>321</v>
      </c>
      <c r="B120" s="425" t="s">
        <v>1124</v>
      </c>
      <c r="C120" s="518">
        <v>0</v>
      </c>
      <c r="D120" s="518">
        <v>0</v>
      </c>
      <c r="G120" s="383"/>
      <c r="H120" s="383"/>
      <c r="I120" s="383"/>
      <c r="J120" s="383"/>
    </row>
    <row r="121" spans="1:10" s="399" customFormat="1" ht="25.5">
      <c r="A121" s="433" t="s">
        <v>322</v>
      </c>
      <c r="B121" s="425" t="s">
        <v>1126</v>
      </c>
      <c r="C121" s="518">
        <v>0</v>
      </c>
      <c r="D121" s="518">
        <v>0</v>
      </c>
      <c r="G121" s="383"/>
      <c r="H121" s="383"/>
      <c r="I121" s="383"/>
      <c r="J121" s="383"/>
    </row>
    <row r="122" spans="1:10" s="399" customFormat="1" ht="12.75">
      <c r="A122" s="433" t="s">
        <v>323</v>
      </c>
      <c r="B122" s="425" t="s">
        <v>1127</v>
      </c>
      <c r="C122" s="518">
        <v>0</v>
      </c>
      <c r="D122" s="518">
        <v>0</v>
      </c>
      <c r="G122" s="383"/>
      <c r="H122" s="383"/>
      <c r="I122" s="383"/>
      <c r="J122" s="383"/>
    </row>
    <row r="123" spans="1:10" s="399" customFormat="1" ht="12.75">
      <c r="A123" s="433" t="s">
        <v>324</v>
      </c>
      <c r="B123" s="425" t="s">
        <v>1128</v>
      </c>
      <c r="C123" s="518">
        <v>0</v>
      </c>
      <c r="D123" s="518">
        <v>0</v>
      </c>
      <c r="G123" s="383"/>
      <c r="H123" s="383"/>
      <c r="I123" s="383"/>
      <c r="J123" s="383"/>
    </row>
    <row r="124" spans="1:10" s="399" customFormat="1" ht="12.75">
      <c r="A124" s="433" t="s">
        <v>325</v>
      </c>
      <c r="B124" s="425" t="s">
        <v>1129</v>
      </c>
      <c r="C124" s="518">
        <v>0</v>
      </c>
      <c r="D124" s="518">
        <v>0</v>
      </c>
      <c r="G124" s="383"/>
      <c r="H124" s="383"/>
      <c r="I124" s="383"/>
      <c r="J124" s="383"/>
    </row>
    <row r="125" spans="1:10" s="399" customFormat="1" ht="12.75">
      <c r="A125" s="433" t="s">
        <v>326</v>
      </c>
      <c r="B125" s="425" t="s">
        <v>1130</v>
      </c>
      <c r="C125" s="518">
        <v>0</v>
      </c>
      <c r="D125" s="518">
        <v>0</v>
      </c>
      <c r="G125" s="383"/>
      <c r="H125" s="383"/>
      <c r="I125" s="383"/>
      <c r="J125" s="383"/>
    </row>
    <row r="126" spans="1:10" s="399" customFormat="1" ht="25.5">
      <c r="A126" s="433" t="s">
        <v>327</v>
      </c>
      <c r="B126" s="425" t="s">
        <v>1131</v>
      </c>
      <c r="C126" s="518">
        <v>0</v>
      </c>
      <c r="D126" s="518">
        <v>0</v>
      </c>
      <c r="G126" s="383"/>
      <c r="H126" s="383"/>
      <c r="I126" s="383"/>
      <c r="J126" s="383"/>
    </row>
    <row r="127" spans="1:10" s="399" customFormat="1" ht="12.75">
      <c r="A127" s="433" t="s">
        <v>328</v>
      </c>
      <c r="B127" s="425" t="s">
        <v>1132</v>
      </c>
      <c r="C127" s="518">
        <v>0</v>
      </c>
      <c r="D127" s="518">
        <v>0</v>
      </c>
      <c r="G127" s="383"/>
      <c r="H127" s="383"/>
      <c r="I127" s="383"/>
      <c r="J127" s="383"/>
    </row>
    <row r="128" spans="1:10" s="399" customFormat="1" ht="12.75">
      <c r="A128" s="433" t="s">
        <v>329</v>
      </c>
      <c r="B128" s="425" t="s">
        <v>1133</v>
      </c>
      <c r="C128" s="518">
        <v>0</v>
      </c>
      <c r="D128" s="518">
        <v>0</v>
      </c>
      <c r="G128" s="383"/>
      <c r="H128" s="383"/>
      <c r="I128" s="383"/>
      <c r="J128" s="383"/>
    </row>
    <row r="129" spans="1:10" s="399" customFormat="1" ht="12.75">
      <c r="A129" s="433" t="s">
        <v>330</v>
      </c>
      <c r="B129" s="425" t="s">
        <v>1134</v>
      </c>
      <c r="C129" s="518">
        <v>0</v>
      </c>
      <c r="D129" s="518">
        <v>0</v>
      </c>
      <c r="G129" s="383"/>
      <c r="H129" s="383"/>
      <c r="I129" s="383"/>
      <c r="J129" s="383"/>
    </row>
    <row r="130" spans="1:10" s="399" customFormat="1" ht="25.5">
      <c r="A130" s="433" t="s">
        <v>331</v>
      </c>
      <c r="B130" s="425" t="s">
        <v>1135</v>
      </c>
      <c r="C130" s="518">
        <v>0</v>
      </c>
      <c r="D130" s="518">
        <v>0</v>
      </c>
      <c r="G130" s="383"/>
      <c r="H130" s="383"/>
      <c r="I130" s="383"/>
      <c r="J130" s="383"/>
    </row>
    <row r="131" spans="1:10" s="399" customFormat="1" ht="12.75">
      <c r="A131" s="433" t="s">
        <v>332</v>
      </c>
      <c r="B131" s="425" t="s">
        <v>1136</v>
      </c>
      <c r="C131" s="518">
        <v>0</v>
      </c>
      <c r="D131" s="518">
        <v>0</v>
      </c>
      <c r="G131" s="383"/>
      <c r="H131" s="383"/>
      <c r="I131" s="383"/>
      <c r="J131" s="383"/>
    </row>
    <row r="132" spans="1:10" s="399" customFormat="1" ht="25.5">
      <c r="A132" s="433" t="s">
        <v>333</v>
      </c>
      <c r="B132" s="425" t="s">
        <v>1137</v>
      </c>
      <c r="C132" s="518">
        <v>0</v>
      </c>
      <c r="D132" s="518">
        <v>0</v>
      </c>
      <c r="G132" s="383"/>
      <c r="H132" s="383"/>
      <c r="I132" s="383"/>
      <c r="J132" s="383"/>
    </row>
    <row r="133" spans="1:10" s="399" customFormat="1" ht="12.75">
      <c r="A133" s="433" t="s">
        <v>334</v>
      </c>
      <c r="B133" s="425" t="s">
        <v>1138</v>
      </c>
      <c r="C133" s="518">
        <v>0</v>
      </c>
      <c r="D133" s="518">
        <v>0</v>
      </c>
      <c r="G133" s="383"/>
      <c r="H133" s="383"/>
      <c r="I133" s="383"/>
      <c r="J133" s="383"/>
    </row>
    <row r="134" spans="1:10" s="399" customFormat="1" ht="12.75">
      <c r="A134" s="433" t="s">
        <v>335</v>
      </c>
      <c r="B134" s="425" t="s">
        <v>1139</v>
      </c>
      <c r="C134" s="518">
        <v>0</v>
      </c>
      <c r="D134" s="518">
        <v>0</v>
      </c>
      <c r="G134" s="383"/>
      <c r="H134" s="383"/>
      <c r="I134" s="383"/>
      <c r="J134" s="383"/>
    </row>
    <row r="135" spans="1:10" s="399" customFormat="1" ht="12.75">
      <c r="A135" s="433" t="s">
        <v>336</v>
      </c>
      <c r="B135" s="425" t="s">
        <v>1140</v>
      </c>
      <c r="C135" s="518">
        <v>0</v>
      </c>
      <c r="D135" s="518">
        <v>0</v>
      </c>
      <c r="G135" s="383"/>
      <c r="H135" s="383"/>
      <c r="I135" s="383"/>
      <c r="J135" s="383"/>
    </row>
    <row r="136" spans="1:10" s="399" customFormat="1" ht="12.75">
      <c r="A136" s="433" t="s">
        <v>337</v>
      </c>
      <c r="B136" s="425" t="s">
        <v>1141</v>
      </c>
      <c r="C136" s="518">
        <v>0</v>
      </c>
      <c r="D136" s="518">
        <v>0</v>
      </c>
      <c r="G136" s="383"/>
      <c r="H136" s="383"/>
      <c r="I136" s="383"/>
      <c r="J136" s="383"/>
    </row>
    <row r="137" spans="1:10" s="399" customFormat="1" ht="12.75">
      <c r="A137" s="433" t="s">
        <v>338</v>
      </c>
      <c r="B137" s="425" t="s">
        <v>1142</v>
      </c>
      <c r="C137" s="518">
        <v>0</v>
      </c>
      <c r="D137" s="518">
        <v>0</v>
      </c>
      <c r="G137" s="383"/>
      <c r="H137" s="383"/>
      <c r="I137" s="383"/>
      <c r="J137" s="383"/>
    </row>
    <row r="138" spans="1:10" s="399" customFormat="1" ht="12.75">
      <c r="A138" s="433" t="s">
        <v>339</v>
      </c>
      <c r="B138" s="425" t="s">
        <v>1143</v>
      </c>
      <c r="C138" s="518">
        <v>0</v>
      </c>
      <c r="D138" s="518">
        <v>0</v>
      </c>
      <c r="G138" s="383"/>
      <c r="H138" s="383"/>
      <c r="I138" s="383"/>
      <c r="J138" s="383"/>
    </row>
    <row r="139" spans="1:10" s="399" customFormat="1" ht="12.75">
      <c r="A139" s="433" t="s">
        <v>340</v>
      </c>
      <c r="B139" s="425" t="s">
        <v>1144</v>
      </c>
      <c r="C139" s="518">
        <v>0</v>
      </c>
      <c r="D139" s="518">
        <v>0</v>
      </c>
      <c r="G139" s="383"/>
      <c r="H139" s="383"/>
      <c r="I139" s="383"/>
      <c r="J139" s="383"/>
    </row>
    <row r="140" spans="1:10" s="399" customFormat="1" ht="25.5">
      <c r="A140" s="433" t="s">
        <v>341</v>
      </c>
      <c r="B140" s="425" t="s">
        <v>1145</v>
      </c>
      <c r="C140" s="518">
        <v>0</v>
      </c>
      <c r="D140" s="518">
        <v>0</v>
      </c>
      <c r="G140" s="383"/>
      <c r="H140" s="383"/>
      <c r="I140" s="383"/>
      <c r="J140" s="383"/>
    </row>
    <row r="141" spans="1:10" s="399" customFormat="1" ht="15.75" thickBot="1">
      <c r="A141" s="651" t="s">
        <v>1236</v>
      </c>
      <c r="B141" s="652"/>
      <c r="C141" s="652"/>
      <c r="D141" s="652"/>
      <c r="G141" s="383"/>
      <c r="H141" s="383"/>
      <c r="I141" s="383"/>
      <c r="J141" s="383"/>
    </row>
    <row r="142" spans="1:10" s="399" customFormat="1" ht="13.5" thickBot="1">
      <c r="A142" s="653" t="s">
        <v>997</v>
      </c>
      <c r="B142" s="654"/>
      <c r="C142" s="654"/>
      <c r="D142" s="655"/>
      <c r="G142" s="383"/>
      <c r="H142" s="383"/>
      <c r="I142" s="383"/>
      <c r="J142" s="383"/>
    </row>
    <row r="143" spans="1:10" s="399" customFormat="1" ht="26.25" thickBot="1">
      <c r="A143" s="445" t="s">
        <v>953</v>
      </c>
      <c r="B143" s="446" t="s">
        <v>441</v>
      </c>
      <c r="C143" s="446" t="s">
        <v>1004</v>
      </c>
      <c r="D143" s="447" t="s">
        <v>1005</v>
      </c>
      <c r="G143" s="383"/>
      <c r="H143" s="383"/>
      <c r="I143" s="383"/>
      <c r="J143" s="383"/>
    </row>
    <row r="144" spans="1:10" s="399" customFormat="1" ht="13.5" thickBot="1">
      <c r="A144" s="440">
        <v>1</v>
      </c>
      <c r="B144" s="439">
        <v>2</v>
      </c>
      <c r="C144" s="439">
        <v>3</v>
      </c>
      <c r="D144" s="439">
        <v>4</v>
      </c>
      <c r="G144" s="383"/>
      <c r="H144" s="383"/>
      <c r="I144" s="383"/>
      <c r="J144" s="383"/>
    </row>
    <row r="145" spans="1:10" s="399" customFormat="1" ht="25.5">
      <c r="A145" s="433" t="s">
        <v>342</v>
      </c>
      <c r="B145" s="425" t="s">
        <v>1146</v>
      </c>
      <c r="C145" s="443">
        <v>0</v>
      </c>
      <c r="D145" s="443">
        <v>0</v>
      </c>
      <c r="G145" s="383"/>
      <c r="H145" s="383"/>
      <c r="I145" s="383"/>
      <c r="J145" s="383"/>
    </row>
    <row r="146" spans="1:10" s="399" customFormat="1" ht="25.5">
      <c r="A146" s="433" t="s">
        <v>343</v>
      </c>
      <c r="B146" s="425" t="s">
        <v>1147</v>
      </c>
      <c r="C146" s="443">
        <v>0</v>
      </c>
      <c r="D146" s="443">
        <v>0</v>
      </c>
      <c r="G146" s="383"/>
      <c r="H146" s="383"/>
      <c r="I146" s="383"/>
      <c r="J146" s="383"/>
    </row>
    <row r="147" spans="1:10" s="399" customFormat="1" ht="25.5">
      <c r="A147" s="433" t="s">
        <v>344</v>
      </c>
      <c r="B147" s="425" t="s">
        <v>1148</v>
      </c>
      <c r="C147" s="443">
        <v>0</v>
      </c>
      <c r="D147" s="443">
        <v>0</v>
      </c>
      <c r="G147" s="383"/>
      <c r="H147" s="383"/>
      <c r="I147" s="383"/>
      <c r="J147" s="383"/>
    </row>
    <row r="148" spans="1:10" s="399" customFormat="1" ht="25.5">
      <c r="A148" s="433" t="s">
        <v>345</v>
      </c>
      <c r="B148" s="425" t="s">
        <v>1149</v>
      </c>
      <c r="C148" s="443">
        <v>0</v>
      </c>
      <c r="D148" s="443">
        <v>0</v>
      </c>
      <c r="G148" s="383"/>
      <c r="H148" s="383"/>
      <c r="I148" s="383"/>
      <c r="J148" s="383"/>
    </row>
    <row r="149" spans="1:10" s="399" customFormat="1" ht="25.5">
      <c r="A149" s="433" t="s">
        <v>346</v>
      </c>
      <c r="B149" s="425" t="s">
        <v>1150</v>
      </c>
      <c r="C149" s="443">
        <v>0</v>
      </c>
      <c r="D149" s="443">
        <v>0</v>
      </c>
      <c r="G149" s="383"/>
      <c r="H149" s="383"/>
      <c r="I149" s="383"/>
      <c r="J149" s="383"/>
    </row>
    <row r="150" spans="1:10" s="399" customFormat="1" ht="25.5">
      <c r="A150" s="433" t="s">
        <v>347</v>
      </c>
      <c r="B150" s="425" t="s">
        <v>1151</v>
      </c>
      <c r="C150" s="443">
        <v>0</v>
      </c>
      <c r="D150" s="443">
        <v>0</v>
      </c>
      <c r="G150" s="383"/>
      <c r="H150" s="383"/>
      <c r="I150" s="383"/>
      <c r="J150" s="383"/>
    </row>
    <row r="151" spans="1:10" s="399" customFormat="1" ht="25.5">
      <c r="A151" s="433" t="s">
        <v>348</v>
      </c>
      <c r="B151" s="425" t="s">
        <v>1152</v>
      </c>
      <c r="C151" s="443">
        <v>0</v>
      </c>
      <c r="D151" s="443">
        <v>0</v>
      </c>
      <c r="G151" s="383"/>
      <c r="H151" s="383"/>
      <c r="I151" s="383"/>
      <c r="J151" s="383"/>
    </row>
    <row r="152" spans="1:10" s="399" customFormat="1" ht="25.5">
      <c r="A152" s="433" t="s">
        <v>349</v>
      </c>
      <c r="B152" s="425" t="s">
        <v>1153</v>
      </c>
      <c r="C152" s="443">
        <v>0</v>
      </c>
      <c r="D152" s="443">
        <v>0</v>
      </c>
      <c r="G152" s="383"/>
      <c r="H152" s="383"/>
      <c r="I152" s="383"/>
      <c r="J152" s="383"/>
    </row>
    <row r="153" spans="1:10" s="399" customFormat="1" ht="25.5">
      <c r="A153" s="433" t="s">
        <v>350</v>
      </c>
      <c r="B153" s="425" t="s">
        <v>1154</v>
      </c>
      <c r="C153" s="443">
        <v>0</v>
      </c>
      <c r="D153" s="443">
        <v>0</v>
      </c>
      <c r="G153" s="383"/>
      <c r="H153" s="383"/>
      <c r="I153" s="383"/>
      <c r="J153" s="383"/>
    </row>
    <row r="154" spans="1:10" s="399" customFormat="1" ht="25.5">
      <c r="A154" s="433" t="s">
        <v>351</v>
      </c>
      <c r="B154" s="425" t="s">
        <v>1155</v>
      </c>
      <c r="C154" s="443">
        <v>0</v>
      </c>
      <c r="D154" s="443">
        <v>0</v>
      </c>
      <c r="G154" s="383"/>
      <c r="H154" s="383"/>
      <c r="I154" s="383"/>
      <c r="J154" s="383"/>
    </row>
    <row r="155" spans="1:10" s="399" customFormat="1" ht="25.5">
      <c r="A155" s="433" t="s">
        <v>352</v>
      </c>
      <c r="B155" s="425" t="s">
        <v>1156</v>
      </c>
      <c r="C155" s="443">
        <v>0</v>
      </c>
      <c r="D155" s="443">
        <v>0</v>
      </c>
      <c r="G155" s="383"/>
      <c r="H155" s="383"/>
      <c r="I155" s="383"/>
      <c r="J155" s="383"/>
    </row>
    <row r="156" spans="1:10" s="399" customFormat="1" ht="25.5">
      <c r="A156" s="433" t="s">
        <v>353</v>
      </c>
      <c r="B156" s="425" t="s">
        <v>1157</v>
      </c>
      <c r="C156" s="443">
        <v>0</v>
      </c>
      <c r="D156" s="443">
        <v>0</v>
      </c>
      <c r="G156" s="383"/>
      <c r="H156" s="383"/>
      <c r="I156" s="383"/>
      <c r="J156" s="383"/>
    </row>
    <row r="157" spans="1:10" s="399" customFormat="1" ht="12.75">
      <c r="A157" s="432" t="s">
        <v>354</v>
      </c>
      <c r="B157" s="429" t="s">
        <v>1158</v>
      </c>
      <c r="C157" s="443">
        <v>0</v>
      </c>
      <c r="D157" s="443">
        <v>0</v>
      </c>
      <c r="G157" s="383"/>
      <c r="H157" s="383"/>
      <c r="I157" s="383"/>
      <c r="J157" s="383"/>
    </row>
    <row r="158" spans="1:10" s="399" customFormat="1" ht="12.75">
      <c r="A158" s="434" t="s">
        <v>355</v>
      </c>
      <c r="B158" s="425" t="s">
        <v>1159</v>
      </c>
      <c r="C158" s="443">
        <v>0</v>
      </c>
      <c r="D158" s="443">
        <v>0</v>
      </c>
      <c r="G158" s="383"/>
      <c r="H158" s="383"/>
      <c r="I158" s="383"/>
      <c r="J158" s="383"/>
    </row>
    <row r="159" spans="1:10" s="399" customFormat="1" ht="12.75">
      <c r="A159" s="434" t="s">
        <v>356</v>
      </c>
      <c r="B159" s="425" t="s">
        <v>1160</v>
      </c>
      <c r="C159" s="518">
        <v>0</v>
      </c>
      <c r="D159" s="518">
        <v>0</v>
      </c>
      <c r="G159" s="383"/>
      <c r="H159" s="383"/>
      <c r="I159" s="383"/>
      <c r="J159" s="383"/>
    </row>
    <row r="160" spans="1:10" s="399" customFormat="1" ht="12.75">
      <c r="A160" s="434" t="s">
        <v>357</v>
      </c>
      <c r="B160" s="425" t="s">
        <v>1161</v>
      </c>
      <c r="C160" s="518">
        <v>0</v>
      </c>
      <c r="D160" s="518">
        <v>0</v>
      </c>
      <c r="G160" s="383"/>
      <c r="H160" s="383"/>
      <c r="I160" s="383"/>
      <c r="J160" s="383"/>
    </row>
    <row r="161" spans="1:10" s="399" customFormat="1" ht="12.75">
      <c r="A161" s="434" t="s">
        <v>358</v>
      </c>
      <c r="B161" s="425" t="s">
        <v>1162</v>
      </c>
      <c r="C161" s="518">
        <v>0</v>
      </c>
      <c r="D161" s="518">
        <v>0</v>
      </c>
      <c r="G161" s="383"/>
      <c r="H161" s="383"/>
      <c r="I161" s="383"/>
      <c r="J161" s="383"/>
    </row>
    <row r="162" spans="1:10" s="399" customFormat="1" ht="12.75">
      <c r="A162" s="434" t="s">
        <v>1163</v>
      </c>
      <c r="B162" s="425" t="s">
        <v>1164</v>
      </c>
      <c r="C162" s="518">
        <v>0</v>
      </c>
      <c r="D162" s="518">
        <v>0</v>
      </c>
      <c r="G162" s="383"/>
      <c r="H162" s="383"/>
      <c r="I162" s="383"/>
      <c r="J162" s="383"/>
    </row>
    <row r="163" spans="1:10" s="399" customFormat="1" ht="12.75">
      <c r="A163" s="434" t="s">
        <v>1165</v>
      </c>
      <c r="B163" s="425" t="s">
        <v>1166</v>
      </c>
      <c r="C163" s="518">
        <v>0</v>
      </c>
      <c r="D163" s="518">
        <v>0</v>
      </c>
      <c r="G163" s="383"/>
      <c r="H163" s="383"/>
      <c r="I163" s="383"/>
      <c r="J163" s="383"/>
    </row>
    <row r="164" spans="1:10" s="399" customFormat="1" ht="12.75">
      <c r="A164" s="434" t="s">
        <v>1167</v>
      </c>
      <c r="B164" s="425" t="s">
        <v>1168</v>
      </c>
      <c r="C164" s="518">
        <v>0</v>
      </c>
      <c r="D164" s="518">
        <v>0</v>
      </c>
      <c r="G164" s="383"/>
      <c r="H164" s="383"/>
      <c r="I164" s="383"/>
      <c r="J164" s="383"/>
    </row>
    <row r="165" spans="1:10" s="399" customFormat="1" ht="12.75">
      <c r="A165" s="434" t="s">
        <v>1169</v>
      </c>
      <c r="B165" s="425" t="s">
        <v>1170</v>
      </c>
      <c r="C165" s="518">
        <v>0</v>
      </c>
      <c r="D165" s="518">
        <v>0</v>
      </c>
      <c r="G165" s="383"/>
      <c r="H165" s="383"/>
      <c r="I165" s="383"/>
      <c r="J165" s="383"/>
    </row>
    <row r="166" spans="1:10" s="399" customFormat="1" ht="12.75">
      <c r="A166" s="434" t="s">
        <v>1171</v>
      </c>
      <c r="B166" s="425" t="s">
        <v>1172</v>
      </c>
      <c r="C166" s="518">
        <v>0</v>
      </c>
      <c r="D166" s="518">
        <v>0</v>
      </c>
      <c r="G166" s="383"/>
      <c r="H166" s="383"/>
      <c r="I166" s="383"/>
      <c r="J166" s="383"/>
    </row>
    <row r="167" spans="1:10" s="399" customFormat="1" ht="12.75">
      <c r="A167" s="434" t="s">
        <v>1173</v>
      </c>
      <c r="B167" s="425" t="s">
        <v>1174</v>
      </c>
      <c r="C167" s="518">
        <v>31000</v>
      </c>
      <c r="D167" s="518">
        <v>31000</v>
      </c>
      <c r="G167" s="383"/>
      <c r="H167" s="383"/>
      <c r="I167" s="383"/>
      <c r="J167" s="383"/>
    </row>
    <row r="168" spans="1:10" s="399" customFormat="1" ht="12.75">
      <c r="A168" s="434" t="s">
        <v>1175</v>
      </c>
      <c r="B168" s="425" t="s">
        <v>1176</v>
      </c>
      <c r="C168" s="518">
        <v>0</v>
      </c>
      <c r="D168" s="518">
        <v>0</v>
      </c>
      <c r="G168" s="383"/>
      <c r="H168" s="383"/>
      <c r="I168" s="383"/>
      <c r="J168" s="383"/>
    </row>
    <row r="169" spans="1:10" s="399" customFormat="1" ht="25.5">
      <c r="A169" s="434" t="s">
        <v>1177</v>
      </c>
      <c r="B169" s="425" t="s">
        <v>0</v>
      </c>
      <c r="C169" s="518">
        <v>0</v>
      </c>
      <c r="D169" s="518">
        <v>0</v>
      </c>
      <c r="G169" s="383"/>
      <c r="H169" s="383"/>
      <c r="I169" s="383"/>
      <c r="J169" s="383"/>
    </row>
    <row r="170" spans="1:10" s="399" customFormat="1" ht="12.75">
      <c r="A170" s="434" t="s">
        <v>1</v>
      </c>
      <c r="B170" s="425" t="s">
        <v>2</v>
      </c>
      <c r="C170" s="518">
        <v>0</v>
      </c>
      <c r="D170" s="518">
        <v>0</v>
      </c>
      <c r="G170" s="383"/>
      <c r="H170" s="383"/>
      <c r="I170" s="383"/>
      <c r="J170" s="383"/>
    </row>
    <row r="171" spans="1:10" s="399" customFormat="1" ht="25.5">
      <c r="A171" s="434" t="s">
        <v>3</v>
      </c>
      <c r="B171" s="425" t="s">
        <v>4</v>
      </c>
      <c r="C171" s="518">
        <v>0</v>
      </c>
      <c r="D171" s="518">
        <v>0</v>
      </c>
      <c r="G171" s="383"/>
      <c r="H171" s="383"/>
      <c r="I171" s="383"/>
      <c r="J171" s="383"/>
    </row>
    <row r="172" spans="1:10" s="399" customFormat="1" ht="12.75">
      <c r="A172" s="434" t="s">
        <v>5</v>
      </c>
      <c r="B172" s="425" t="s">
        <v>6</v>
      </c>
      <c r="C172" s="518">
        <v>0</v>
      </c>
      <c r="D172" s="518">
        <v>0</v>
      </c>
      <c r="G172" s="383"/>
      <c r="H172" s="383"/>
      <c r="I172" s="383"/>
      <c r="J172" s="383"/>
    </row>
    <row r="173" spans="1:10" s="399" customFormat="1" ht="12.75">
      <c r="A173" s="435" t="s">
        <v>7</v>
      </c>
      <c r="B173" s="429" t="s">
        <v>8</v>
      </c>
      <c r="C173" s="521">
        <f>C158+C167+C170</f>
        <v>31000</v>
      </c>
      <c r="D173" s="521">
        <f>D158+D167+D170</f>
        <v>31000</v>
      </c>
      <c r="G173" s="383"/>
      <c r="H173" s="383"/>
      <c r="I173" s="383"/>
      <c r="J173" s="383"/>
    </row>
    <row r="174" spans="1:10" s="399" customFormat="1" ht="12.75">
      <c r="A174" s="435" t="s">
        <v>9</v>
      </c>
      <c r="B174" s="429" t="s">
        <v>10</v>
      </c>
      <c r="C174" s="521">
        <f>C173+C113</f>
        <v>14182698</v>
      </c>
      <c r="D174" s="521">
        <f>D173+D113</f>
        <v>17453036</v>
      </c>
      <c r="G174" s="383"/>
      <c r="H174" s="383"/>
      <c r="I174" s="383"/>
      <c r="J174" s="383"/>
    </row>
    <row r="175" spans="1:10" s="399" customFormat="1" ht="12.75">
      <c r="A175" s="434" t="s">
        <v>11</v>
      </c>
      <c r="B175" s="425" t="s">
        <v>12</v>
      </c>
      <c r="C175" s="518">
        <v>0</v>
      </c>
      <c r="D175" s="518">
        <v>0</v>
      </c>
      <c r="G175" s="383"/>
      <c r="H175" s="383"/>
      <c r="I175" s="383"/>
      <c r="J175" s="383"/>
    </row>
    <row r="176" spans="1:10" s="399" customFormat="1" ht="25.5">
      <c r="A176" s="434" t="s">
        <v>13</v>
      </c>
      <c r="B176" s="425" t="s">
        <v>14</v>
      </c>
      <c r="C176" s="518">
        <v>0</v>
      </c>
      <c r="D176" s="518">
        <v>0</v>
      </c>
      <c r="G176" s="400"/>
      <c r="H176" s="400"/>
      <c r="I176" s="400"/>
      <c r="J176" s="400"/>
    </row>
    <row r="177" spans="1:10" s="399" customFormat="1" ht="12.75">
      <c r="A177" s="434" t="s">
        <v>15</v>
      </c>
      <c r="B177" s="425" t="s">
        <v>16</v>
      </c>
      <c r="C177" s="519">
        <v>0</v>
      </c>
      <c r="D177" s="519">
        <v>0</v>
      </c>
      <c r="G177" s="400"/>
      <c r="H177" s="400"/>
      <c r="I177" s="400"/>
      <c r="J177" s="400"/>
    </row>
    <row r="178" spans="1:10" s="399" customFormat="1" ht="12.75">
      <c r="A178" s="434" t="s">
        <v>17</v>
      </c>
      <c r="B178" s="425" t="s">
        <v>18</v>
      </c>
      <c r="C178" s="519">
        <v>0</v>
      </c>
      <c r="D178" s="519">
        <v>0</v>
      </c>
      <c r="G178" s="400"/>
      <c r="H178" s="400"/>
      <c r="I178" s="400"/>
      <c r="J178" s="400"/>
    </row>
    <row r="179" spans="1:10" s="399" customFormat="1" ht="12.75">
      <c r="A179" s="434" t="s">
        <v>19</v>
      </c>
      <c r="B179" s="425" t="s">
        <v>20</v>
      </c>
      <c r="C179" s="519">
        <v>0</v>
      </c>
      <c r="D179" s="519">
        <v>56534</v>
      </c>
      <c r="G179" s="400"/>
      <c r="H179" s="400"/>
      <c r="I179" s="400"/>
      <c r="J179" s="400"/>
    </row>
    <row r="180" spans="1:10" s="399" customFormat="1" ht="12.75">
      <c r="A180" s="434" t="s">
        <v>21</v>
      </c>
      <c r="B180" s="425" t="s">
        <v>22</v>
      </c>
      <c r="C180" s="519">
        <v>0</v>
      </c>
      <c r="D180" s="519">
        <v>-225425</v>
      </c>
      <c r="G180" s="383"/>
      <c r="H180" s="383"/>
      <c r="I180" s="383"/>
      <c r="J180" s="383"/>
    </row>
    <row r="181" spans="1:10" s="399" customFormat="1" ht="12.75">
      <c r="A181" s="435" t="s">
        <v>23</v>
      </c>
      <c r="B181" s="429" t="s">
        <v>24</v>
      </c>
      <c r="C181" s="521">
        <f>C175+C176</f>
        <v>0</v>
      </c>
      <c r="D181" s="566">
        <f>D179+D180</f>
        <v>-168891</v>
      </c>
      <c r="G181" s="383"/>
      <c r="H181" s="383"/>
      <c r="I181" s="383"/>
      <c r="J181" s="383"/>
    </row>
    <row r="182" spans="1:10" s="399" customFormat="1" ht="12.75">
      <c r="A182" s="434" t="s">
        <v>25</v>
      </c>
      <c r="B182" s="430" t="s">
        <v>26</v>
      </c>
      <c r="C182" s="518">
        <v>0</v>
      </c>
      <c r="D182" s="518">
        <v>0</v>
      </c>
      <c r="G182" s="383"/>
      <c r="H182" s="383"/>
      <c r="I182" s="383"/>
      <c r="J182" s="383"/>
    </row>
    <row r="183" spans="1:10" s="399" customFormat="1" ht="12.75">
      <c r="A183" s="434" t="s">
        <v>27</v>
      </c>
      <c r="B183" s="430" t="s">
        <v>28</v>
      </c>
      <c r="C183" s="518">
        <v>0</v>
      </c>
      <c r="D183" s="518">
        <v>0</v>
      </c>
      <c r="G183" s="383"/>
      <c r="H183" s="383"/>
      <c r="I183" s="383"/>
      <c r="J183" s="383"/>
    </row>
    <row r="184" spans="1:10" s="399" customFormat="1" ht="12.75">
      <c r="A184" s="434" t="s">
        <v>29</v>
      </c>
      <c r="B184" s="430" t="s">
        <v>30</v>
      </c>
      <c r="C184" s="518">
        <v>0</v>
      </c>
      <c r="D184" s="518">
        <v>0</v>
      </c>
      <c r="G184" s="383"/>
      <c r="H184" s="383"/>
      <c r="I184" s="383"/>
      <c r="J184" s="383"/>
    </row>
    <row r="185" spans="1:10" s="399" customFormat="1" ht="13.5" thickBot="1">
      <c r="A185" s="522" t="s">
        <v>31</v>
      </c>
      <c r="B185" s="523" t="s">
        <v>32</v>
      </c>
      <c r="C185" s="525">
        <v>0</v>
      </c>
      <c r="D185" s="525">
        <v>0</v>
      </c>
      <c r="G185" s="383"/>
      <c r="H185" s="383"/>
      <c r="I185" s="383"/>
      <c r="J185" s="383"/>
    </row>
    <row r="186" spans="1:10" s="399" customFormat="1" ht="13.5" thickBot="1">
      <c r="A186" s="529" t="s">
        <v>33</v>
      </c>
      <c r="B186" s="530" t="s">
        <v>34</v>
      </c>
      <c r="C186" s="531">
        <f>C181+C174+C65+C49+C34</f>
        <v>431788890</v>
      </c>
      <c r="D186" s="531">
        <f>D34+D49+D65+D174+D181</f>
        <v>531711199</v>
      </c>
      <c r="G186" s="383"/>
      <c r="H186" s="383"/>
      <c r="I186" s="383"/>
      <c r="J186" s="383"/>
    </row>
    <row r="187" spans="1:10" s="399" customFormat="1" ht="12.75">
      <c r="A187" s="526" t="s">
        <v>35</v>
      </c>
      <c r="B187" s="527" t="s">
        <v>36</v>
      </c>
      <c r="C187" s="528">
        <v>56236304</v>
      </c>
      <c r="D187" s="528">
        <v>56742001</v>
      </c>
      <c r="G187" s="383"/>
      <c r="H187" s="383"/>
      <c r="I187" s="383"/>
      <c r="J187" s="383"/>
    </row>
    <row r="188" spans="1:10" s="399" customFormat="1" ht="12.75">
      <c r="A188" s="434" t="s">
        <v>37</v>
      </c>
      <c r="B188" s="430" t="s">
        <v>38</v>
      </c>
      <c r="C188" s="518">
        <v>0</v>
      </c>
      <c r="D188" s="518">
        <v>0</v>
      </c>
      <c r="G188" s="383"/>
      <c r="H188" s="383"/>
      <c r="I188" s="383"/>
      <c r="J188" s="383"/>
    </row>
    <row r="189" spans="1:10" s="399" customFormat="1" ht="12.75">
      <c r="A189" s="434" t="s">
        <v>39</v>
      </c>
      <c r="B189" s="430" t="s">
        <v>40</v>
      </c>
      <c r="C189" s="518">
        <v>13586597</v>
      </c>
      <c r="D189" s="518">
        <v>14322094</v>
      </c>
      <c r="G189" s="383"/>
      <c r="H189" s="383"/>
      <c r="I189" s="383"/>
      <c r="J189" s="383"/>
    </row>
    <row r="190" spans="1:10" s="399" customFormat="1" ht="12.75">
      <c r="A190" s="434" t="s">
        <v>41</v>
      </c>
      <c r="B190" s="430" t="s">
        <v>42</v>
      </c>
      <c r="C190" s="518">
        <v>226768040</v>
      </c>
      <c r="D190" s="518">
        <v>336716805</v>
      </c>
      <c r="G190" s="383"/>
      <c r="H190" s="383"/>
      <c r="I190" s="383"/>
      <c r="J190" s="383"/>
    </row>
    <row r="191" spans="1:10" s="399" customFormat="1" ht="12.75">
      <c r="A191" s="434" t="s">
        <v>43</v>
      </c>
      <c r="B191" s="430" t="s">
        <v>44</v>
      </c>
      <c r="C191" s="518">
        <v>0</v>
      </c>
      <c r="D191" s="518">
        <v>0</v>
      </c>
      <c r="G191" s="383"/>
      <c r="H191" s="383"/>
      <c r="I191" s="383"/>
      <c r="J191" s="383"/>
    </row>
    <row r="192" spans="1:10" s="399" customFormat="1" ht="12.75">
      <c r="A192" s="434" t="s">
        <v>45</v>
      </c>
      <c r="B192" s="430" t="s">
        <v>46</v>
      </c>
      <c r="C192" s="518">
        <v>111197994</v>
      </c>
      <c r="D192" s="518">
        <v>97997700</v>
      </c>
      <c r="G192" s="383"/>
      <c r="H192" s="383"/>
      <c r="I192" s="383"/>
      <c r="J192" s="383"/>
    </row>
    <row r="193" spans="1:10" s="399" customFormat="1" ht="12.75">
      <c r="A193" s="435" t="s">
        <v>47</v>
      </c>
      <c r="B193" s="431" t="s">
        <v>48</v>
      </c>
      <c r="C193" s="521">
        <f>C187+C189+C190+C192</f>
        <v>407788935</v>
      </c>
      <c r="D193" s="521">
        <f>D187+D189+D190+D192</f>
        <v>505778600</v>
      </c>
      <c r="G193" s="383"/>
      <c r="H193" s="383"/>
      <c r="I193" s="383"/>
      <c r="J193" s="383"/>
    </row>
    <row r="194" spans="1:10" s="399" customFormat="1" ht="12.75">
      <c r="A194" s="434" t="s">
        <v>49</v>
      </c>
      <c r="B194" s="430" t="s">
        <v>50</v>
      </c>
      <c r="C194" s="518">
        <v>0</v>
      </c>
      <c r="D194" s="518">
        <v>0</v>
      </c>
      <c r="G194" s="383"/>
      <c r="H194" s="383"/>
      <c r="I194" s="383"/>
      <c r="J194" s="383"/>
    </row>
    <row r="195" spans="1:10" s="399" customFormat="1" ht="25.5">
      <c r="A195" s="434" t="s">
        <v>51</v>
      </c>
      <c r="B195" s="430" t="s">
        <v>52</v>
      </c>
      <c r="C195" s="518">
        <v>0</v>
      </c>
      <c r="D195" s="518">
        <v>0</v>
      </c>
      <c r="G195" s="383"/>
      <c r="H195" s="383"/>
      <c r="I195" s="383"/>
      <c r="J195" s="383"/>
    </row>
    <row r="196" spans="1:10" s="399" customFormat="1" ht="12.75">
      <c r="A196" s="434" t="s">
        <v>53</v>
      </c>
      <c r="B196" s="430" t="s">
        <v>54</v>
      </c>
      <c r="C196" s="518">
        <v>7562456</v>
      </c>
      <c r="D196" s="518">
        <v>8038646</v>
      </c>
      <c r="G196" s="383"/>
      <c r="H196" s="383"/>
      <c r="I196" s="383"/>
      <c r="J196" s="383"/>
    </row>
    <row r="197" spans="1:10" s="399" customFormat="1" ht="12.75">
      <c r="A197" s="434" t="s">
        <v>55</v>
      </c>
      <c r="B197" s="430" t="s">
        <v>56</v>
      </c>
      <c r="C197" s="518">
        <v>0</v>
      </c>
      <c r="D197" s="518">
        <v>27850</v>
      </c>
      <c r="G197" s="383"/>
      <c r="H197" s="383"/>
      <c r="I197" s="383"/>
      <c r="J197" s="383"/>
    </row>
    <row r="198" spans="1:10" s="399" customFormat="1" ht="12.75">
      <c r="A198" s="434" t="s">
        <v>57</v>
      </c>
      <c r="B198" s="437" t="s">
        <v>58</v>
      </c>
      <c r="C198" s="518">
        <v>0</v>
      </c>
      <c r="D198" s="518">
        <v>0</v>
      </c>
      <c r="G198" s="383"/>
      <c r="H198" s="383"/>
      <c r="I198" s="383"/>
      <c r="J198" s="383"/>
    </row>
    <row r="199" spans="1:10" s="399" customFormat="1" ht="25.5">
      <c r="A199" s="434" t="s">
        <v>59</v>
      </c>
      <c r="B199" s="437" t="s">
        <v>60</v>
      </c>
      <c r="C199" s="518">
        <v>0</v>
      </c>
      <c r="D199" s="518">
        <v>0</v>
      </c>
      <c r="G199" s="383"/>
      <c r="H199" s="383"/>
      <c r="I199" s="383"/>
      <c r="J199" s="383"/>
    </row>
    <row r="200" spans="1:10" s="399" customFormat="1" ht="25.5">
      <c r="A200" s="434" t="s">
        <v>61</v>
      </c>
      <c r="B200" s="437" t="s">
        <v>62</v>
      </c>
      <c r="C200" s="518">
        <v>0</v>
      </c>
      <c r="D200" s="518">
        <v>0</v>
      </c>
      <c r="G200" s="383"/>
      <c r="H200" s="383"/>
      <c r="I200" s="383"/>
      <c r="J200" s="383"/>
    </row>
    <row r="201" spans="1:10" s="399" customFormat="1" ht="12.75">
      <c r="A201" s="434" t="s">
        <v>63</v>
      </c>
      <c r="B201" s="430" t="s">
        <v>64</v>
      </c>
      <c r="C201" s="518">
        <v>0</v>
      </c>
      <c r="D201" s="518">
        <v>232087</v>
      </c>
      <c r="G201" s="383"/>
      <c r="H201" s="383"/>
      <c r="I201" s="383"/>
      <c r="J201" s="383"/>
    </row>
    <row r="202" spans="1:10" s="399" customFormat="1" ht="12.75">
      <c r="A202" s="434" t="s">
        <v>65</v>
      </c>
      <c r="B202" s="430" t="s">
        <v>66</v>
      </c>
      <c r="C202" s="518">
        <v>0</v>
      </c>
      <c r="D202" s="518">
        <v>1565731</v>
      </c>
      <c r="G202" s="383"/>
      <c r="H202" s="383"/>
      <c r="I202" s="383"/>
      <c r="J202" s="383"/>
    </row>
    <row r="203" spans="1:10" s="399" customFormat="1" ht="25.5">
      <c r="A203" s="434" t="s">
        <v>67</v>
      </c>
      <c r="B203" s="437" t="s">
        <v>68</v>
      </c>
      <c r="C203" s="518">
        <v>0</v>
      </c>
      <c r="D203" s="518">
        <v>0</v>
      </c>
      <c r="G203" s="383"/>
      <c r="H203" s="383"/>
      <c r="I203" s="383"/>
      <c r="J203" s="383"/>
    </row>
    <row r="204" spans="1:10" s="399" customFormat="1" ht="25.5">
      <c r="A204" s="434" t="s">
        <v>69</v>
      </c>
      <c r="B204" s="437" t="s">
        <v>70</v>
      </c>
      <c r="C204" s="518">
        <v>0</v>
      </c>
      <c r="D204" s="518">
        <v>0</v>
      </c>
      <c r="G204" s="383"/>
      <c r="H204" s="383"/>
      <c r="I204" s="383"/>
      <c r="J204" s="383"/>
    </row>
    <row r="205" spans="1:10" s="399" customFormat="1" ht="25.5">
      <c r="A205" s="434" t="s">
        <v>71</v>
      </c>
      <c r="B205" s="437" t="s">
        <v>72</v>
      </c>
      <c r="C205" s="518">
        <v>0</v>
      </c>
      <c r="D205" s="518">
        <v>0</v>
      </c>
      <c r="G205" s="383"/>
      <c r="H205" s="383"/>
      <c r="I205" s="383"/>
      <c r="J205" s="383"/>
    </row>
    <row r="206" spans="1:10" s="399" customFormat="1" ht="12.75">
      <c r="A206" s="434" t="s">
        <v>73</v>
      </c>
      <c r="B206" s="437" t="s">
        <v>74</v>
      </c>
      <c r="C206" s="518">
        <v>0</v>
      </c>
      <c r="D206" s="518">
        <v>0</v>
      </c>
      <c r="G206" s="383"/>
      <c r="H206" s="383"/>
      <c r="I206" s="383"/>
      <c r="J206" s="383"/>
    </row>
    <row r="207" spans="1:10" s="399" customFormat="1" ht="15.75" thickBot="1">
      <c r="A207" s="651" t="s">
        <v>1236</v>
      </c>
      <c r="B207" s="652"/>
      <c r="C207" s="652"/>
      <c r="D207" s="652"/>
      <c r="G207" s="383"/>
      <c r="H207" s="383"/>
      <c r="I207" s="383"/>
      <c r="J207" s="383"/>
    </row>
    <row r="208" spans="1:10" s="399" customFormat="1" ht="13.5" thickBot="1">
      <c r="A208" s="653" t="s">
        <v>997</v>
      </c>
      <c r="B208" s="654"/>
      <c r="C208" s="654"/>
      <c r="D208" s="655"/>
      <c r="G208" s="383"/>
      <c r="H208" s="383"/>
      <c r="I208" s="383"/>
      <c r="J208" s="383"/>
    </row>
    <row r="209" spans="1:10" s="399" customFormat="1" ht="26.25" thickBot="1">
      <c r="A209" s="445" t="s">
        <v>953</v>
      </c>
      <c r="B209" s="446" t="s">
        <v>441</v>
      </c>
      <c r="C209" s="446" t="s">
        <v>1004</v>
      </c>
      <c r="D209" s="447" t="s">
        <v>1005</v>
      </c>
      <c r="G209" s="383"/>
      <c r="H209" s="383"/>
      <c r="I209" s="383"/>
      <c r="J209" s="383"/>
    </row>
    <row r="210" spans="1:10" s="399" customFormat="1" ht="13.5" thickBot="1">
      <c r="A210" s="440">
        <v>1</v>
      </c>
      <c r="B210" s="439">
        <v>2</v>
      </c>
      <c r="C210" s="439">
        <v>3</v>
      </c>
      <c r="D210" s="439">
        <v>4</v>
      </c>
      <c r="G210" s="383"/>
      <c r="H210" s="383"/>
      <c r="I210" s="383"/>
      <c r="J210" s="383"/>
    </row>
    <row r="211" spans="1:10" s="399" customFormat="1" ht="25.5">
      <c r="A211" s="434" t="s">
        <v>75</v>
      </c>
      <c r="B211" s="437" t="s">
        <v>76</v>
      </c>
      <c r="C211" s="518">
        <v>0</v>
      </c>
      <c r="D211" s="518">
        <v>0</v>
      </c>
      <c r="G211" s="383"/>
      <c r="H211" s="383"/>
      <c r="I211" s="383"/>
      <c r="J211" s="383"/>
    </row>
    <row r="212" spans="1:10" s="399" customFormat="1" ht="25.5">
      <c r="A212" s="434" t="s">
        <v>77</v>
      </c>
      <c r="B212" s="437" t="s">
        <v>78</v>
      </c>
      <c r="C212" s="518">
        <v>0</v>
      </c>
      <c r="D212" s="518">
        <v>0</v>
      </c>
      <c r="G212" s="383"/>
      <c r="H212" s="383"/>
      <c r="I212" s="383"/>
      <c r="J212" s="383"/>
    </row>
    <row r="213" spans="1:10" s="399" customFormat="1" ht="12.75">
      <c r="A213" s="434" t="s">
        <v>79</v>
      </c>
      <c r="B213" s="437" t="s">
        <v>80</v>
      </c>
      <c r="C213" s="518">
        <v>0</v>
      </c>
      <c r="D213" s="518">
        <v>0</v>
      </c>
      <c r="G213" s="383"/>
      <c r="H213" s="383"/>
      <c r="I213" s="383"/>
      <c r="J213" s="383"/>
    </row>
    <row r="214" spans="1:10" s="399" customFormat="1" ht="25.5">
      <c r="A214" s="434" t="s">
        <v>81</v>
      </c>
      <c r="B214" s="437" t="s">
        <v>82</v>
      </c>
      <c r="C214" s="518">
        <v>0</v>
      </c>
      <c r="D214" s="518">
        <v>0</v>
      </c>
      <c r="G214" s="383"/>
      <c r="H214" s="383"/>
      <c r="I214" s="383"/>
      <c r="J214" s="383"/>
    </row>
    <row r="215" spans="1:10" s="399" customFormat="1" ht="12.75">
      <c r="A215" s="434" t="s">
        <v>83</v>
      </c>
      <c r="B215" s="437" t="s">
        <v>84</v>
      </c>
      <c r="C215" s="518">
        <v>0</v>
      </c>
      <c r="D215" s="518">
        <v>0</v>
      </c>
      <c r="G215" s="383"/>
      <c r="H215" s="383"/>
      <c r="I215" s="383"/>
      <c r="J215" s="383"/>
    </row>
    <row r="216" spans="1:10" s="399" customFormat="1" ht="25.5">
      <c r="A216" s="434" t="s">
        <v>85</v>
      </c>
      <c r="B216" s="437" t="s">
        <v>86</v>
      </c>
      <c r="C216" s="518">
        <v>0</v>
      </c>
      <c r="D216" s="518">
        <v>0</v>
      </c>
      <c r="G216" s="383"/>
      <c r="H216" s="383"/>
      <c r="I216" s="383"/>
      <c r="J216" s="383"/>
    </row>
    <row r="217" spans="1:10" s="399" customFormat="1" ht="25.5">
      <c r="A217" s="434" t="s">
        <v>87</v>
      </c>
      <c r="B217" s="437" t="s">
        <v>88</v>
      </c>
      <c r="C217" s="518">
        <v>0</v>
      </c>
      <c r="D217" s="518">
        <v>0</v>
      </c>
      <c r="G217" s="383"/>
      <c r="H217" s="383"/>
      <c r="I217" s="383"/>
      <c r="J217" s="383"/>
    </row>
    <row r="218" spans="1:10" s="399" customFormat="1" ht="12.75">
      <c r="A218" s="434" t="s">
        <v>89</v>
      </c>
      <c r="B218" s="437" t="s">
        <v>90</v>
      </c>
      <c r="C218" s="518">
        <v>0</v>
      </c>
      <c r="D218" s="518">
        <v>0</v>
      </c>
      <c r="G218" s="383"/>
      <c r="H218" s="383"/>
      <c r="I218" s="383"/>
      <c r="J218" s="383"/>
    </row>
    <row r="219" spans="1:10" s="399" customFormat="1" ht="12.75">
      <c r="A219" s="434" t="s">
        <v>91</v>
      </c>
      <c r="B219" s="437" t="s">
        <v>92</v>
      </c>
      <c r="C219" s="518">
        <v>0</v>
      </c>
      <c r="D219" s="518">
        <v>0</v>
      </c>
      <c r="G219" s="383"/>
      <c r="H219" s="383"/>
      <c r="I219" s="383"/>
      <c r="J219" s="383"/>
    </row>
    <row r="220" spans="1:10" s="399" customFormat="1" ht="25.5">
      <c r="A220" s="434" t="s">
        <v>93</v>
      </c>
      <c r="B220" s="437" t="s">
        <v>94</v>
      </c>
      <c r="C220" s="518">
        <v>0</v>
      </c>
      <c r="D220" s="518">
        <v>0</v>
      </c>
      <c r="G220" s="383"/>
      <c r="H220" s="383"/>
      <c r="I220" s="383"/>
      <c r="J220" s="383"/>
    </row>
    <row r="221" spans="1:10" s="399" customFormat="1" ht="25.5">
      <c r="A221" s="434" t="s">
        <v>95</v>
      </c>
      <c r="B221" s="437" t="s">
        <v>96</v>
      </c>
      <c r="C221" s="518">
        <v>0</v>
      </c>
      <c r="D221" s="518">
        <v>0</v>
      </c>
      <c r="G221" s="383"/>
      <c r="H221" s="383"/>
      <c r="I221" s="383"/>
      <c r="J221" s="383"/>
    </row>
    <row r="222" spans="1:10" s="399" customFormat="1" ht="12.75">
      <c r="A222" s="434" t="s">
        <v>97</v>
      </c>
      <c r="B222" s="437" t="s">
        <v>98</v>
      </c>
      <c r="C222" s="518">
        <v>0</v>
      </c>
      <c r="D222" s="518">
        <v>0</v>
      </c>
      <c r="G222" s="400"/>
      <c r="H222" s="400"/>
      <c r="I222" s="400"/>
      <c r="J222" s="400"/>
    </row>
    <row r="223" spans="1:10" s="399" customFormat="1" ht="25.5">
      <c r="A223" s="434" t="s">
        <v>99</v>
      </c>
      <c r="B223" s="438" t="s">
        <v>100</v>
      </c>
      <c r="C223" s="519">
        <v>0</v>
      </c>
      <c r="D223" s="519">
        <v>0</v>
      </c>
      <c r="G223" s="383"/>
      <c r="H223" s="383"/>
      <c r="I223" s="383"/>
      <c r="J223" s="383"/>
    </row>
    <row r="224" spans="1:10" s="399" customFormat="1" ht="12.75">
      <c r="A224" s="435" t="s">
        <v>101</v>
      </c>
      <c r="B224" s="436" t="s">
        <v>102</v>
      </c>
      <c r="C224" s="521">
        <f>C196+C202</f>
        <v>7562456</v>
      </c>
      <c r="D224" s="521">
        <f>D196+D202+D197+D201</f>
        <v>9864314</v>
      </c>
      <c r="G224" s="383"/>
      <c r="H224" s="383"/>
      <c r="I224" s="383"/>
      <c r="J224" s="383"/>
    </row>
    <row r="225" spans="1:10" s="399" customFormat="1" ht="12.75">
      <c r="A225" s="434" t="s">
        <v>103</v>
      </c>
      <c r="B225" s="430" t="s">
        <v>104</v>
      </c>
      <c r="C225" s="518">
        <v>0</v>
      </c>
      <c r="D225" s="518">
        <v>0</v>
      </c>
      <c r="G225" s="383"/>
      <c r="H225" s="383"/>
      <c r="I225" s="383"/>
      <c r="J225" s="383"/>
    </row>
    <row r="226" spans="1:10" s="399" customFormat="1" ht="25.5">
      <c r="A226" s="434" t="s">
        <v>105</v>
      </c>
      <c r="B226" s="430" t="s">
        <v>106</v>
      </c>
      <c r="C226" s="518">
        <v>0</v>
      </c>
      <c r="D226" s="518">
        <v>0</v>
      </c>
      <c r="G226" s="383"/>
      <c r="H226" s="383"/>
      <c r="I226" s="383"/>
      <c r="J226" s="383"/>
    </row>
    <row r="227" spans="1:10" s="399" customFormat="1" ht="12.75">
      <c r="A227" s="434" t="s">
        <v>107</v>
      </c>
      <c r="B227" s="430" t="s">
        <v>108</v>
      </c>
      <c r="C227" s="518">
        <v>0</v>
      </c>
      <c r="D227" s="518">
        <v>3048000</v>
      </c>
      <c r="G227" s="383"/>
      <c r="H227" s="383"/>
      <c r="I227" s="383"/>
      <c r="J227" s="383"/>
    </row>
    <row r="228" spans="1:10" s="399" customFormat="1" ht="12.75">
      <c r="A228" s="434" t="s">
        <v>109</v>
      </c>
      <c r="B228" s="430" t="s">
        <v>110</v>
      </c>
      <c r="C228" s="518">
        <v>0</v>
      </c>
      <c r="D228" s="518">
        <v>0</v>
      </c>
      <c r="G228" s="383"/>
      <c r="H228" s="383"/>
      <c r="I228" s="383"/>
      <c r="J228" s="383"/>
    </row>
    <row r="229" spans="1:10" s="399" customFormat="1" ht="25.5">
      <c r="A229" s="434" t="s">
        <v>111</v>
      </c>
      <c r="B229" s="437" t="s">
        <v>112</v>
      </c>
      <c r="C229" s="518">
        <v>0</v>
      </c>
      <c r="D229" s="518">
        <v>0</v>
      </c>
      <c r="G229" s="383"/>
      <c r="H229" s="383"/>
      <c r="I229" s="383"/>
      <c r="J229" s="383"/>
    </row>
    <row r="230" spans="1:10" s="399" customFormat="1" ht="25.5">
      <c r="A230" s="434" t="s">
        <v>113</v>
      </c>
      <c r="B230" s="437" t="s">
        <v>114</v>
      </c>
      <c r="C230" s="518">
        <v>0</v>
      </c>
      <c r="D230" s="518">
        <v>0</v>
      </c>
      <c r="G230" s="383"/>
      <c r="H230" s="383"/>
      <c r="I230" s="383"/>
      <c r="J230" s="383"/>
    </row>
    <row r="231" spans="1:10" s="399" customFormat="1" ht="25.5">
      <c r="A231" s="434" t="s">
        <v>115</v>
      </c>
      <c r="B231" s="437" t="s">
        <v>116</v>
      </c>
      <c r="C231" s="518">
        <v>0</v>
      </c>
      <c r="D231" s="518">
        <v>0</v>
      </c>
      <c r="G231" s="383"/>
      <c r="H231" s="383"/>
      <c r="I231" s="383"/>
      <c r="J231" s="383"/>
    </row>
    <row r="232" spans="1:10" s="399" customFormat="1" ht="12.75">
      <c r="A232" s="434" t="s">
        <v>117</v>
      </c>
      <c r="B232" s="430" t="s">
        <v>156</v>
      </c>
      <c r="C232" s="518">
        <v>0</v>
      </c>
      <c r="D232" s="518">
        <v>0</v>
      </c>
      <c r="G232" s="383"/>
      <c r="H232" s="383"/>
      <c r="I232" s="383"/>
      <c r="J232" s="383"/>
    </row>
    <row r="233" spans="1:10" s="399" customFormat="1" ht="12.75">
      <c r="A233" s="434" t="s">
        <v>157</v>
      </c>
      <c r="B233" s="430" t="s">
        <v>158</v>
      </c>
      <c r="C233" s="518">
        <v>0</v>
      </c>
      <c r="D233" s="518">
        <v>0</v>
      </c>
      <c r="G233" s="383"/>
      <c r="H233" s="383"/>
      <c r="I233" s="383"/>
      <c r="J233" s="383"/>
    </row>
    <row r="234" spans="1:10" s="399" customFormat="1" ht="25.5">
      <c r="A234" s="434" t="s">
        <v>159</v>
      </c>
      <c r="B234" s="437" t="s">
        <v>160</v>
      </c>
      <c r="C234" s="518">
        <v>0</v>
      </c>
      <c r="D234" s="518">
        <v>0</v>
      </c>
      <c r="G234" s="383"/>
      <c r="H234" s="383"/>
      <c r="I234" s="383"/>
      <c r="J234" s="383"/>
    </row>
    <row r="235" spans="1:10" s="399" customFormat="1" ht="25.5">
      <c r="A235" s="434" t="s">
        <v>161</v>
      </c>
      <c r="B235" s="437" t="s">
        <v>162</v>
      </c>
      <c r="C235" s="518">
        <v>0</v>
      </c>
      <c r="D235" s="518">
        <v>0</v>
      </c>
      <c r="G235" s="383"/>
      <c r="H235" s="383"/>
      <c r="I235" s="383"/>
      <c r="J235" s="383"/>
    </row>
    <row r="236" spans="1:10" s="399" customFormat="1" ht="25.5">
      <c r="A236" s="434" t="s">
        <v>163</v>
      </c>
      <c r="B236" s="437" t="s">
        <v>164</v>
      </c>
      <c r="C236" s="518">
        <v>0</v>
      </c>
      <c r="D236" s="518">
        <v>0</v>
      </c>
      <c r="G236" s="383"/>
      <c r="H236" s="383"/>
      <c r="I236" s="383"/>
      <c r="J236" s="383"/>
    </row>
    <row r="237" spans="1:10" s="399" customFormat="1" ht="25.5">
      <c r="A237" s="434" t="s">
        <v>165</v>
      </c>
      <c r="B237" s="437" t="s">
        <v>166</v>
      </c>
      <c r="C237" s="518">
        <v>2391518</v>
      </c>
      <c r="D237" s="518">
        <v>2449314</v>
      </c>
      <c r="G237" s="383"/>
      <c r="H237" s="383"/>
      <c r="I237" s="383"/>
      <c r="J237" s="383"/>
    </row>
    <row r="238" spans="1:10" s="399" customFormat="1" ht="25.5">
      <c r="A238" s="434" t="s">
        <v>167</v>
      </c>
      <c r="B238" s="437" t="s">
        <v>168</v>
      </c>
      <c r="C238" s="518">
        <v>0</v>
      </c>
      <c r="D238" s="518">
        <v>0</v>
      </c>
      <c r="G238" s="383"/>
      <c r="H238" s="383"/>
      <c r="I238" s="383"/>
      <c r="J238" s="383"/>
    </row>
    <row r="239" spans="1:10" s="399" customFormat="1" ht="12.75">
      <c r="A239" s="434" t="s">
        <v>169</v>
      </c>
      <c r="B239" s="437" t="s">
        <v>170</v>
      </c>
      <c r="C239" s="518">
        <v>0</v>
      </c>
      <c r="D239" s="518">
        <v>0</v>
      </c>
      <c r="G239" s="383"/>
      <c r="H239" s="383"/>
      <c r="I239" s="383"/>
      <c r="J239" s="383"/>
    </row>
    <row r="240" spans="1:10" s="399" customFormat="1" ht="12.75">
      <c r="A240" s="434" t="s">
        <v>171</v>
      </c>
      <c r="B240" s="437" t="s">
        <v>172</v>
      </c>
      <c r="C240" s="518">
        <v>0</v>
      </c>
      <c r="D240" s="518">
        <v>0</v>
      </c>
      <c r="G240" s="383"/>
      <c r="H240" s="383"/>
      <c r="I240" s="383"/>
      <c r="J240" s="383"/>
    </row>
    <row r="241" spans="1:10" s="399" customFormat="1" ht="25.5">
      <c r="A241" s="434" t="s">
        <v>173</v>
      </c>
      <c r="B241" s="437" t="s">
        <v>174</v>
      </c>
      <c r="C241" s="518">
        <v>0</v>
      </c>
      <c r="D241" s="518">
        <v>0</v>
      </c>
      <c r="G241" s="383"/>
      <c r="H241" s="383"/>
      <c r="I241" s="383"/>
      <c r="J241" s="383"/>
    </row>
    <row r="242" spans="1:10" s="399" customFormat="1" ht="25.5">
      <c r="A242" s="434" t="s">
        <v>175</v>
      </c>
      <c r="B242" s="437" t="s">
        <v>1181</v>
      </c>
      <c r="C242" s="518">
        <v>2391518</v>
      </c>
      <c r="D242" s="518">
        <v>2449314</v>
      </c>
      <c r="G242" s="383"/>
      <c r="H242" s="383"/>
      <c r="I242" s="383"/>
      <c r="J242" s="383"/>
    </row>
    <row r="243" spans="1:10" s="399" customFormat="1" ht="12.75">
      <c r="A243" s="434" t="s">
        <v>176</v>
      </c>
      <c r="B243" s="437" t="s">
        <v>177</v>
      </c>
      <c r="C243" s="518">
        <v>0</v>
      </c>
      <c r="D243" s="518">
        <v>0</v>
      </c>
      <c r="G243" s="383"/>
      <c r="H243" s="383"/>
      <c r="I243" s="383"/>
      <c r="J243" s="383"/>
    </row>
    <row r="244" spans="1:10" s="399" customFormat="1" ht="25.5">
      <c r="A244" s="434" t="s">
        <v>178</v>
      </c>
      <c r="B244" s="437" t="s">
        <v>179</v>
      </c>
      <c r="C244" s="518">
        <v>0</v>
      </c>
      <c r="D244" s="518">
        <v>0</v>
      </c>
      <c r="G244" s="383"/>
      <c r="H244" s="383"/>
      <c r="I244" s="383"/>
      <c r="J244" s="383"/>
    </row>
    <row r="245" spans="1:10" s="399" customFormat="1" ht="25.5">
      <c r="A245" s="434" t="s">
        <v>180</v>
      </c>
      <c r="B245" s="437" t="s">
        <v>181</v>
      </c>
      <c r="C245" s="518">
        <v>0</v>
      </c>
      <c r="D245" s="518">
        <v>0</v>
      </c>
      <c r="G245" s="383"/>
      <c r="H245" s="383"/>
      <c r="I245" s="383"/>
      <c r="J245" s="383"/>
    </row>
    <row r="246" spans="1:10" s="399" customFormat="1" ht="12.75">
      <c r="A246" s="434" t="s">
        <v>182</v>
      </c>
      <c r="B246" s="437" t="s">
        <v>183</v>
      </c>
      <c r="C246" s="518">
        <v>0</v>
      </c>
      <c r="D246" s="518">
        <v>0</v>
      </c>
      <c r="G246" s="383"/>
      <c r="H246" s="383"/>
      <c r="I246" s="383"/>
      <c r="J246" s="383"/>
    </row>
    <row r="247" spans="1:10" s="399" customFormat="1" ht="12.75">
      <c r="A247" s="435" t="s">
        <v>184</v>
      </c>
      <c r="B247" s="436" t="s">
        <v>185</v>
      </c>
      <c r="C247" s="520">
        <f>C242+C227</f>
        <v>2391518</v>
      </c>
      <c r="D247" s="520">
        <f>D242+D227</f>
        <v>5497314</v>
      </c>
      <c r="G247" s="383"/>
      <c r="H247" s="383"/>
      <c r="I247" s="383"/>
      <c r="J247" s="383"/>
    </row>
    <row r="248" spans="1:10" s="399" customFormat="1" ht="12.75">
      <c r="A248" s="434" t="s">
        <v>186</v>
      </c>
      <c r="B248" s="437" t="s">
        <v>187</v>
      </c>
      <c r="C248" s="518">
        <v>1960770</v>
      </c>
      <c r="D248" s="518">
        <v>1974570</v>
      </c>
      <c r="G248" s="383"/>
      <c r="H248" s="383"/>
      <c r="I248" s="383"/>
      <c r="J248" s="383"/>
    </row>
    <row r="249" spans="1:10" s="399" customFormat="1" ht="12.75">
      <c r="A249" s="434" t="s">
        <v>188</v>
      </c>
      <c r="B249" s="437" t="s">
        <v>189</v>
      </c>
      <c r="C249" s="518">
        <v>0</v>
      </c>
      <c r="D249" s="518">
        <v>0</v>
      </c>
      <c r="G249" s="383"/>
      <c r="H249" s="383"/>
      <c r="I249" s="383"/>
      <c r="J249" s="383"/>
    </row>
    <row r="250" spans="1:10" s="399" customFormat="1" ht="12.75">
      <c r="A250" s="434" t="s">
        <v>190</v>
      </c>
      <c r="B250" s="437" t="s">
        <v>191</v>
      </c>
      <c r="C250" s="518">
        <v>0</v>
      </c>
      <c r="D250" s="518">
        <v>0</v>
      </c>
      <c r="G250" s="383"/>
      <c r="H250" s="383"/>
      <c r="I250" s="383"/>
      <c r="J250" s="383"/>
    </row>
    <row r="251" spans="1:10" s="399" customFormat="1" ht="12.75">
      <c r="A251" s="434" t="s">
        <v>192</v>
      </c>
      <c r="B251" s="437" t="s">
        <v>193</v>
      </c>
      <c r="C251" s="518">
        <v>1960770</v>
      </c>
      <c r="D251" s="518">
        <v>1974570</v>
      </c>
      <c r="G251" s="383"/>
      <c r="H251" s="383"/>
      <c r="I251" s="383"/>
      <c r="J251" s="383"/>
    </row>
    <row r="252" spans="1:10" s="399" customFormat="1" ht="12.75">
      <c r="A252" s="434" t="s">
        <v>194</v>
      </c>
      <c r="B252" s="437" t="s">
        <v>195</v>
      </c>
      <c r="C252" s="518">
        <v>0</v>
      </c>
      <c r="D252" s="518">
        <v>0</v>
      </c>
      <c r="G252" s="383"/>
      <c r="H252" s="383"/>
      <c r="I252" s="383"/>
      <c r="J252" s="383"/>
    </row>
    <row r="253" spans="1:10" s="399" customFormat="1" ht="12.75">
      <c r="A253" s="434" t="s">
        <v>196</v>
      </c>
      <c r="B253" s="437" t="s">
        <v>197</v>
      </c>
      <c r="C253" s="518">
        <v>0</v>
      </c>
      <c r="D253" s="518">
        <v>15000</v>
      </c>
      <c r="G253" s="383"/>
      <c r="H253" s="383"/>
      <c r="I253" s="383"/>
      <c r="J253" s="383"/>
    </row>
    <row r="254" spans="1:10" s="399" customFormat="1" ht="12.75">
      <c r="A254" s="434" t="s">
        <v>198</v>
      </c>
      <c r="B254" s="437" t="s">
        <v>199</v>
      </c>
      <c r="C254" s="518">
        <v>0</v>
      </c>
      <c r="D254" s="518">
        <v>0</v>
      </c>
      <c r="G254" s="383"/>
      <c r="H254" s="383"/>
      <c r="I254" s="383"/>
      <c r="J254" s="383"/>
    </row>
    <row r="255" spans="1:10" s="399" customFormat="1" ht="12.75">
      <c r="A255" s="434" t="s">
        <v>200</v>
      </c>
      <c r="B255" s="437" t="s">
        <v>201</v>
      </c>
      <c r="C255" s="518">
        <v>0</v>
      </c>
      <c r="D255" s="518">
        <v>0</v>
      </c>
      <c r="G255" s="383"/>
      <c r="H255" s="383"/>
      <c r="I255" s="383"/>
      <c r="J255" s="383"/>
    </row>
    <row r="256" spans="1:10" s="399" customFormat="1" ht="25.5">
      <c r="A256" s="434" t="s">
        <v>202</v>
      </c>
      <c r="B256" s="437" t="s">
        <v>203</v>
      </c>
      <c r="C256" s="518">
        <v>0</v>
      </c>
      <c r="D256" s="518">
        <v>0</v>
      </c>
      <c r="G256" s="383"/>
      <c r="H256" s="383"/>
      <c r="I256" s="383"/>
      <c r="J256" s="383"/>
    </row>
    <row r="257" spans="1:10" s="399" customFormat="1" ht="12.75">
      <c r="A257" s="434" t="s">
        <v>204</v>
      </c>
      <c r="B257" s="437" t="s">
        <v>205</v>
      </c>
      <c r="C257" s="518">
        <v>0</v>
      </c>
      <c r="D257" s="518">
        <v>0</v>
      </c>
      <c r="G257" s="383"/>
      <c r="H257" s="383"/>
      <c r="I257" s="383"/>
      <c r="J257" s="383"/>
    </row>
    <row r="258" spans="1:10" s="399" customFormat="1" ht="12.75">
      <c r="A258" s="434" t="s">
        <v>206</v>
      </c>
      <c r="B258" s="437" t="s">
        <v>207</v>
      </c>
      <c r="C258" s="518">
        <v>0</v>
      </c>
      <c r="D258" s="518">
        <v>0</v>
      </c>
      <c r="G258" s="383"/>
      <c r="H258" s="383"/>
      <c r="I258" s="383"/>
      <c r="J258" s="383"/>
    </row>
    <row r="259" spans="1:10" s="399" customFormat="1" ht="12.75">
      <c r="A259" s="434" t="s">
        <v>208</v>
      </c>
      <c r="B259" s="437" t="s">
        <v>209</v>
      </c>
      <c r="C259" s="518">
        <v>0</v>
      </c>
      <c r="D259" s="518">
        <v>0</v>
      </c>
      <c r="G259" s="383"/>
      <c r="H259" s="383"/>
      <c r="I259" s="383"/>
      <c r="J259" s="383"/>
    </row>
    <row r="260" spans="1:10" s="399" customFormat="1" ht="12.75">
      <c r="A260" s="434" t="s">
        <v>210</v>
      </c>
      <c r="B260" s="437" t="s">
        <v>211</v>
      </c>
      <c r="C260" s="518">
        <v>0</v>
      </c>
      <c r="D260" s="518">
        <v>0</v>
      </c>
      <c r="G260" s="383"/>
      <c r="H260" s="383"/>
      <c r="I260" s="383"/>
      <c r="J260" s="383"/>
    </row>
    <row r="261" spans="1:10" s="399" customFormat="1" ht="12.75">
      <c r="A261" s="435" t="s">
        <v>212</v>
      </c>
      <c r="B261" s="436" t="s">
        <v>213</v>
      </c>
      <c r="C261" s="521">
        <f>C248</f>
        <v>1960770</v>
      </c>
      <c r="D261" s="521">
        <f>D248+D253</f>
        <v>1989570</v>
      </c>
      <c r="G261" s="383"/>
      <c r="H261" s="383"/>
      <c r="I261" s="383"/>
      <c r="J261" s="383"/>
    </row>
    <row r="262" spans="1:10" s="399" customFormat="1" ht="12.75">
      <c r="A262" s="435" t="s">
        <v>214</v>
      </c>
      <c r="B262" s="436" t="s">
        <v>215</v>
      </c>
      <c r="C262" s="520">
        <f>C261+C247+C224</f>
        <v>11914744</v>
      </c>
      <c r="D262" s="520">
        <f>D261+D247+D224</f>
        <v>17351198</v>
      </c>
      <c r="G262" s="383"/>
      <c r="H262" s="383"/>
      <c r="I262" s="383"/>
      <c r="J262" s="383"/>
    </row>
    <row r="263" spans="1:10" s="399" customFormat="1" ht="12.75">
      <c r="A263" s="435" t="s">
        <v>216</v>
      </c>
      <c r="B263" s="436" t="s">
        <v>217</v>
      </c>
      <c r="C263" s="518">
        <v>0</v>
      </c>
      <c r="D263" s="518">
        <v>0</v>
      </c>
      <c r="G263" s="383"/>
      <c r="H263" s="383"/>
      <c r="I263" s="383"/>
      <c r="J263" s="383"/>
    </row>
    <row r="264" spans="1:10" s="399" customFormat="1" ht="12.75">
      <c r="A264" s="434" t="s">
        <v>218</v>
      </c>
      <c r="B264" s="437" t="s">
        <v>219</v>
      </c>
      <c r="C264" s="518">
        <v>0</v>
      </c>
      <c r="D264" s="518">
        <v>0</v>
      </c>
      <c r="G264" s="383"/>
      <c r="H264" s="383"/>
      <c r="I264" s="383"/>
      <c r="J264" s="383"/>
    </row>
    <row r="265" spans="1:10" s="399" customFormat="1" ht="12.75">
      <c r="A265" s="434" t="s">
        <v>220</v>
      </c>
      <c r="B265" s="437" t="s">
        <v>221</v>
      </c>
      <c r="C265" s="518">
        <v>8568393</v>
      </c>
      <c r="D265" s="518">
        <v>5064583</v>
      </c>
      <c r="G265" s="383"/>
      <c r="H265" s="383"/>
      <c r="I265" s="383"/>
      <c r="J265" s="383"/>
    </row>
    <row r="266" spans="1:10" s="399" customFormat="1" ht="12.75">
      <c r="A266" s="434" t="s">
        <v>222</v>
      </c>
      <c r="B266" s="437" t="s">
        <v>223</v>
      </c>
      <c r="C266" s="518">
        <v>3516818</v>
      </c>
      <c r="D266" s="518">
        <v>3516818</v>
      </c>
      <c r="G266" s="383"/>
      <c r="H266" s="383"/>
      <c r="I266" s="383"/>
      <c r="J266" s="383"/>
    </row>
    <row r="267" spans="1:10" s="399" customFormat="1" ht="13.5" thickBot="1">
      <c r="A267" s="522" t="s">
        <v>224</v>
      </c>
      <c r="B267" s="532" t="s">
        <v>225</v>
      </c>
      <c r="C267" s="524">
        <f>C265+C266</f>
        <v>12085211</v>
      </c>
      <c r="D267" s="524">
        <f>D265+D266</f>
        <v>8581401</v>
      </c>
      <c r="G267" s="383"/>
      <c r="H267" s="383"/>
      <c r="I267" s="383"/>
      <c r="J267" s="383"/>
    </row>
    <row r="268" spans="1:10" s="399" customFormat="1" ht="13.5" thickBot="1">
      <c r="A268" s="534" t="s">
        <v>226</v>
      </c>
      <c r="B268" s="530" t="s">
        <v>227</v>
      </c>
      <c r="C268" s="535">
        <f>C267+C262+C193</f>
        <v>431788890</v>
      </c>
      <c r="D268" s="535">
        <f>D267+D262+D193</f>
        <v>531711199</v>
      </c>
      <c r="G268" s="383"/>
      <c r="H268" s="383"/>
      <c r="I268" s="383"/>
      <c r="J268" s="401"/>
    </row>
    <row r="269" spans="1:10" s="399" customFormat="1" ht="12.75">
      <c r="A269" s="405"/>
      <c r="B269" s="405"/>
      <c r="C269" s="406"/>
      <c r="D269" s="533"/>
      <c r="G269" s="401"/>
      <c r="H269" s="401"/>
      <c r="I269" s="401"/>
      <c r="J269" s="401"/>
    </row>
    <row r="270" spans="1:4" s="399" customFormat="1" ht="12.75">
      <c r="A270" s="405"/>
      <c r="B270" s="405"/>
      <c r="C270" s="406"/>
      <c r="D270" s="444"/>
    </row>
    <row r="271" spans="1:4" s="399" customFormat="1" ht="12.75">
      <c r="A271" s="405"/>
      <c r="B271" s="405"/>
      <c r="C271" s="406"/>
      <c r="D271" s="406"/>
    </row>
    <row r="272" spans="1:4" s="399" customFormat="1" ht="12.75">
      <c r="A272" s="405"/>
      <c r="B272" s="405"/>
      <c r="C272" s="406"/>
      <c r="D272" s="406"/>
    </row>
    <row r="273" spans="1:4" s="399" customFormat="1" ht="12.75">
      <c r="A273" s="405"/>
      <c r="B273" s="405"/>
      <c r="C273" s="406"/>
      <c r="D273" s="406"/>
    </row>
    <row r="274" spans="1:4" s="399" customFormat="1" ht="12.75">
      <c r="A274" s="405"/>
      <c r="B274" s="405"/>
      <c r="C274" s="406"/>
      <c r="D274" s="406"/>
    </row>
    <row r="275" spans="1:4" s="399" customFormat="1" ht="12.75">
      <c r="A275" s="405"/>
      <c r="B275" s="405"/>
      <c r="C275" s="406"/>
      <c r="D275" s="406"/>
    </row>
    <row r="276" spans="1:4" s="399" customFormat="1" ht="12.75">
      <c r="A276" s="405"/>
      <c r="B276" s="405"/>
      <c r="C276" s="406"/>
      <c r="D276" s="406"/>
    </row>
    <row r="277" spans="1:4" s="399" customFormat="1" ht="12.75">
      <c r="A277" s="405"/>
      <c r="B277" s="405"/>
      <c r="C277" s="406"/>
      <c r="D277" s="406"/>
    </row>
    <row r="278" spans="1:4" s="399" customFormat="1" ht="12.75">
      <c r="A278" s="405"/>
      <c r="B278" s="405"/>
      <c r="C278" s="406"/>
      <c r="D278" s="406"/>
    </row>
    <row r="279" spans="1:4" s="399" customFormat="1" ht="12.75">
      <c r="A279" s="405"/>
      <c r="B279" s="405"/>
      <c r="C279" s="406"/>
      <c r="D279" s="406"/>
    </row>
    <row r="280" spans="1:4" s="399" customFormat="1" ht="12.75">
      <c r="A280" s="405"/>
      <c r="B280" s="405"/>
      <c r="C280" s="406"/>
      <c r="D280" s="406"/>
    </row>
    <row r="281" spans="1:4" s="399" customFormat="1" ht="12.75">
      <c r="A281" s="405"/>
      <c r="B281" s="405"/>
      <c r="C281" s="406"/>
      <c r="D281" s="406"/>
    </row>
    <row r="282" spans="1:4" s="399" customFormat="1" ht="12.75">
      <c r="A282" s="405"/>
      <c r="B282" s="405"/>
      <c r="C282" s="406"/>
      <c r="D282" s="406"/>
    </row>
    <row r="283" spans="1:4" s="399" customFormat="1" ht="12.75">
      <c r="A283" s="405"/>
      <c r="B283" s="405"/>
      <c r="C283" s="406"/>
      <c r="D283" s="406"/>
    </row>
    <row r="284" spans="1:4" s="399" customFormat="1" ht="12.75">
      <c r="A284" s="405"/>
      <c r="B284" s="405"/>
      <c r="C284" s="406"/>
      <c r="D284" s="406"/>
    </row>
    <row r="285" spans="1:4" s="399" customFormat="1" ht="12.75">
      <c r="A285" s="405"/>
      <c r="B285" s="405"/>
      <c r="C285" s="406"/>
      <c r="D285" s="406"/>
    </row>
    <row r="286" spans="1:4" s="399" customFormat="1" ht="12.75">
      <c r="A286" s="405"/>
      <c r="B286" s="405"/>
      <c r="C286" s="406"/>
      <c r="D286" s="406"/>
    </row>
    <row r="287" spans="1:4" s="399" customFormat="1" ht="12.75">
      <c r="A287" s="405"/>
      <c r="B287" s="405"/>
      <c r="C287" s="406"/>
      <c r="D287" s="406"/>
    </row>
    <row r="288" spans="1:4" s="399" customFormat="1" ht="12.75">
      <c r="A288" s="405"/>
      <c r="B288" s="405"/>
      <c r="C288" s="406"/>
      <c r="D288" s="406"/>
    </row>
    <row r="289" spans="1:4" s="399" customFormat="1" ht="12.75">
      <c r="A289" s="405"/>
      <c r="B289" s="405"/>
      <c r="C289" s="406"/>
      <c r="D289" s="406"/>
    </row>
    <row r="290" spans="1:4" s="399" customFormat="1" ht="12.75">
      <c r="A290" s="405"/>
      <c r="B290" s="405"/>
      <c r="C290" s="406"/>
      <c r="D290" s="406"/>
    </row>
    <row r="291" spans="1:4" s="399" customFormat="1" ht="12.75">
      <c r="A291" s="405"/>
      <c r="B291" s="405"/>
      <c r="C291" s="406"/>
      <c r="D291" s="406"/>
    </row>
    <row r="292" spans="1:4" s="399" customFormat="1" ht="12.75">
      <c r="A292" s="405"/>
      <c r="B292" s="405"/>
      <c r="C292" s="406"/>
      <c r="D292" s="406"/>
    </row>
    <row r="293" spans="1:4" s="399" customFormat="1" ht="12.75">
      <c r="A293" s="405"/>
      <c r="B293" s="405"/>
      <c r="C293" s="406"/>
      <c r="D293" s="406"/>
    </row>
    <row r="294" spans="1:4" s="399" customFormat="1" ht="12.75">
      <c r="A294" s="405"/>
      <c r="B294" s="405"/>
      <c r="C294" s="406"/>
      <c r="D294" s="406"/>
    </row>
    <row r="295" spans="1:4" s="399" customFormat="1" ht="12.75">
      <c r="A295" s="405"/>
      <c r="B295" s="405"/>
      <c r="C295" s="406"/>
      <c r="D295" s="406"/>
    </row>
    <row r="296" spans="1:4" s="399" customFormat="1" ht="12.75">
      <c r="A296" s="405"/>
      <c r="B296" s="405"/>
      <c r="C296" s="406"/>
      <c r="D296" s="406"/>
    </row>
    <row r="297" spans="1:4" s="399" customFormat="1" ht="12.75">
      <c r="A297" s="405"/>
      <c r="B297" s="405"/>
      <c r="C297" s="406"/>
      <c r="D297" s="406"/>
    </row>
    <row r="298" spans="1:4" s="399" customFormat="1" ht="12.75">
      <c r="A298" s="405"/>
      <c r="B298" s="405"/>
      <c r="C298" s="406"/>
      <c r="D298" s="406"/>
    </row>
    <row r="299" spans="1:4" s="399" customFormat="1" ht="12.75">
      <c r="A299" s="405"/>
      <c r="B299" s="405"/>
      <c r="C299" s="406"/>
      <c r="D299" s="406"/>
    </row>
    <row r="300" spans="1:4" s="399" customFormat="1" ht="12.75">
      <c r="A300" s="405"/>
      <c r="B300" s="405"/>
      <c r="C300" s="406"/>
      <c r="D300" s="406"/>
    </row>
    <row r="301" spans="1:4" s="399" customFormat="1" ht="12.75">
      <c r="A301" s="405"/>
      <c r="B301" s="405"/>
      <c r="C301" s="406"/>
      <c r="D301" s="406"/>
    </row>
    <row r="302" spans="1:4" s="399" customFormat="1" ht="12.75">
      <c r="A302" s="405"/>
      <c r="B302" s="405"/>
      <c r="C302" s="406"/>
      <c r="D302" s="406"/>
    </row>
    <row r="303" spans="1:4" s="399" customFormat="1" ht="12.75">
      <c r="A303" s="405"/>
      <c r="B303" s="405"/>
      <c r="C303" s="406"/>
      <c r="D303" s="406"/>
    </row>
    <row r="304" spans="1:4" s="399" customFormat="1" ht="12.75">
      <c r="A304" s="405"/>
      <c r="B304" s="405"/>
      <c r="C304" s="406"/>
      <c r="D304" s="406"/>
    </row>
    <row r="305" spans="1:4" s="399" customFormat="1" ht="12.75">
      <c r="A305" s="405"/>
      <c r="B305" s="405"/>
      <c r="C305" s="406"/>
      <c r="D305" s="406"/>
    </row>
    <row r="306" spans="1:4" s="399" customFormat="1" ht="12.75">
      <c r="A306" s="405"/>
      <c r="B306" s="405"/>
      <c r="C306" s="406"/>
      <c r="D306" s="406"/>
    </row>
    <row r="307" spans="1:4" s="399" customFormat="1" ht="12.75">
      <c r="A307" s="405"/>
      <c r="B307" s="405"/>
      <c r="C307" s="406"/>
      <c r="D307" s="406"/>
    </row>
    <row r="308" spans="1:4" s="399" customFormat="1" ht="12.75">
      <c r="A308" s="405"/>
      <c r="B308" s="405"/>
      <c r="C308" s="406"/>
      <c r="D308" s="406"/>
    </row>
    <row r="309" spans="1:4" s="399" customFormat="1" ht="12.75">
      <c r="A309" s="405"/>
      <c r="B309" s="405"/>
      <c r="C309" s="406"/>
      <c r="D309" s="406"/>
    </row>
    <row r="310" spans="1:4" s="399" customFormat="1" ht="12.75">
      <c r="A310" s="405"/>
      <c r="B310" s="405"/>
      <c r="C310" s="406"/>
      <c r="D310" s="406"/>
    </row>
    <row r="311" spans="1:4" s="399" customFormat="1" ht="12.75">
      <c r="A311" s="405"/>
      <c r="B311" s="405"/>
      <c r="C311" s="406"/>
      <c r="D311" s="406"/>
    </row>
    <row r="312" spans="1:4" s="399" customFormat="1" ht="12.75">
      <c r="A312" s="405"/>
      <c r="B312" s="405"/>
      <c r="C312" s="406"/>
      <c r="D312" s="406"/>
    </row>
    <row r="313" spans="1:4" s="399" customFormat="1" ht="12.75">
      <c r="A313" s="405"/>
      <c r="B313" s="405"/>
      <c r="C313" s="406"/>
      <c r="D313" s="406"/>
    </row>
    <row r="314" spans="1:4" s="399" customFormat="1" ht="12.75">
      <c r="A314" s="405"/>
      <c r="B314" s="405"/>
      <c r="C314" s="406"/>
      <c r="D314" s="406"/>
    </row>
    <row r="315" spans="1:4" s="399" customFormat="1" ht="12.75">
      <c r="A315" s="405"/>
      <c r="B315" s="405"/>
      <c r="C315" s="406"/>
      <c r="D315" s="406"/>
    </row>
    <row r="316" spans="1:4" s="399" customFormat="1" ht="12.75">
      <c r="A316" s="405"/>
      <c r="B316" s="405"/>
      <c r="C316" s="406"/>
      <c r="D316" s="406"/>
    </row>
    <row r="317" spans="1:4" s="399" customFormat="1" ht="12.75">
      <c r="A317" s="405"/>
      <c r="B317" s="405"/>
      <c r="C317" s="406"/>
      <c r="D317" s="406"/>
    </row>
    <row r="318" spans="1:4" s="399" customFormat="1" ht="12.75">
      <c r="A318" s="405"/>
      <c r="B318" s="405"/>
      <c r="C318" s="406"/>
      <c r="D318" s="406"/>
    </row>
    <row r="319" spans="1:4" s="399" customFormat="1" ht="12.75">
      <c r="A319" s="405"/>
      <c r="B319" s="405"/>
      <c r="C319" s="406"/>
      <c r="D319" s="406"/>
    </row>
    <row r="320" spans="1:4" s="399" customFormat="1" ht="12.75">
      <c r="A320" s="405"/>
      <c r="B320" s="405"/>
      <c r="C320" s="406"/>
      <c r="D320" s="406"/>
    </row>
    <row r="321" spans="1:4" s="399" customFormat="1" ht="12.75">
      <c r="A321" s="405"/>
      <c r="B321" s="405"/>
      <c r="C321" s="406"/>
      <c r="D321" s="406"/>
    </row>
    <row r="322" spans="1:4" s="399" customFormat="1" ht="12.75">
      <c r="A322" s="405"/>
      <c r="B322" s="405"/>
      <c r="C322" s="406"/>
      <c r="D322" s="406"/>
    </row>
    <row r="323" spans="1:4" s="399" customFormat="1" ht="12.75">
      <c r="A323" s="405"/>
      <c r="B323" s="405"/>
      <c r="C323" s="406"/>
      <c r="D323" s="406"/>
    </row>
    <row r="324" spans="1:4" s="399" customFormat="1" ht="12.75">
      <c r="A324" s="405"/>
      <c r="B324" s="405"/>
      <c r="C324" s="406"/>
      <c r="D324" s="406"/>
    </row>
    <row r="325" spans="1:4" s="399" customFormat="1" ht="12.75">
      <c r="A325" s="405"/>
      <c r="B325" s="405"/>
      <c r="C325" s="406"/>
      <c r="D325" s="406"/>
    </row>
    <row r="326" spans="1:4" s="399" customFormat="1" ht="12.75">
      <c r="A326" s="405"/>
      <c r="B326" s="405"/>
      <c r="C326" s="406"/>
      <c r="D326" s="406"/>
    </row>
    <row r="327" spans="1:4" s="399" customFormat="1" ht="12.75">
      <c r="A327" s="405"/>
      <c r="B327" s="405"/>
      <c r="C327" s="406"/>
      <c r="D327" s="406"/>
    </row>
    <row r="328" spans="1:4" s="399" customFormat="1" ht="12.75">
      <c r="A328" s="405"/>
      <c r="B328" s="405"/>
      <c r="C328" s="406"/>
      <c r="D328" s="406"/>
    </row>
    <row r="329" spans="1:4" s="399" customFormat="1" ht="12.75">
      <c r="A329" s="405"/>
      <c r="B329" s="405"/>
      <c r="C329" s="406"/>
      <c r="D329" s="406"/>
    </row>
    <row r="330" spans="1:4" s="399" customFormat="1" ht="12.75">
      <c r="A330" s="405"/>
      <c r="B330" s="405"/>
      <c r="C330" s="406"/>
      <c r="D330" s="406"/>
    </row>
    <row r="331" spans="1:4" s="399" customFormat="1" ht="12.75">
      <c r="A331" s="405"/>
      <c r="B331" s="405"/>
      <c r="C331" s="406"/>
      <c r="D331" s="406"/>
    </row>
    <row r="332" spans="1:4" s="399" customFormat="1" ht="12.75">
      <c r="A332" s="405"/>
      <c r="B332" s="405"/>
      <c r="C332" s="406"/>
      <c r="D332" s="406"/>
    </row>
    <row r="333" spans="1:4" s="399" customFormat="1" ht="12.75">
      <c r="A333" s="405"/>
      <c r="B333" s="405"/>
      <c r="C333" s="406"/>
      <c r="D333" s="406"/>
    </row>
    <row r="334" spans="1:4" s="399" customFormat="1" ht="12.75">
      <c r="A334" s="405"/>
      <c r="B334" s="405"/>
      <c r="C334" s="406"/>
      <c r="D334" s="406"/>
    </row>
    <row r="335" spans="1:4" ht="12.75">
      <c r="A335" s="404"/>
      <c r="B335" s="404"/>
      <c r="C335" s="420"/>
      <c r="D335" s="420"/>
    </row>
    <row r="336" spans="1:4" ht="12.75">
      <c r="A336" s="404"/>
      <c r="B336" s="404"/>
      <c r="C336" s="420"/>
      <c r="D336" s="420"/>
    </row>
    <row r="337" spans="1:4" ht="12.75">
      <c r="A337" s="404"/>
      <c r="B337" s="404"/>
      <c r="C337" s="420"/>
      <c r="D337" s="420"/>
    </row>
    <row r="338" spans="1:4" ht="12.75">
      <c r="A338" s="404"/>
      <c r="B338" s="404"/>
      <c r="C338" s="420"/>
      <c r="D338" s="420"/>
    </row>
    <row r="339" spans="1:4" ht="12.75">
      <c r="A339" s="404"/>
      <c r="B339" s="404"/>
      <c r="C339" s="420"/>
      <c r="D339" s="420"/>
    </row>
    <row r="340" spans="1:4" ht="12.75">
      <c r="A340" s="404"/>
      <c r="B340" s="404"/>
      <c r="C340" s="420"/>
      <c r="D340" s="420"/>
    </row>
    <row r="341" spans="1:4" ht="12.75">
      <c r="A341" s="404"/>
      <c r="B341" s="404"/>
      <c r="C341" s="420"/>
      <c r="D341" s="420"/>
    </row>
    <row r="342" spans="1:4" ht="12.75">
      <c r="A342" s="404"/>
      <c r="B342" s="404"/>
      <c r="C342" s="420"/>
      <c r="D342" s="420"/>
    </row>
    <row r="343" spans="1:4" ht="12.75">
      <c r="A343" s="404"/>
      <c r="B343" s="404"/>
      <c r="C343" s="420"/>
      <c r="D343" s="420"/>
    </row>
    <row r="344" spans="1:4" ht="12.75">
      <c r="A344" s="404"/>
      <c r="B344" s="404"/>
      <c r="C344" s="420"/>
      <c r="D344" s="420"/>
    </row>
    <row r="345" spans="1:4" ht="12.75">
      <c r="A345" s="404"/>
      <c r="B345" s="404"/>
      <c r="C345" s="420"/>
      <c r="D345" s="420"/>
    </row>
    <row r="346" spans="1:4" ht="12.75">
      <c r="A346" s="404"/>
      <c r="B346" s="404"/>
      <c r="C346" s="420"/>
      <c r="D346" s="420"/>
    </row>
    <row r="347" spans="1:4" ht="12.75">
      <c r="A347" s="404"/>
      <c r="B347" s="404"/>
      <c r="C347" s="420"/>
      <c r="D347" s="420"/>
    </row>
    <row r="348" spans="1:4" ht="12.75">
      <c r="A348" s="404"/>
      <c r="B348" s="404"/>
      <c r="C348" s="420"/>
      <c r="D348" s="420"/>
    </row>
    <row r="349" spans="1:4" ht="12.75">
      <c r="A349" s="404"/>
      <c r="B349" s="404"/>
      <c r="C349" s="420"/>
      <c r="D349" s="420"/>
    </row>
    <row r="350" spans="1:4" ht="12.75">
      <c r="A350" s="404"/>
      <c r="B350" s="404"/>
      <c r="C350" s="420"/>
      <c r="D350" s="420"/>
    </row>
    <row r="351" spans="1:4" ht="12.75">
      <c r="A351" s="404"/>
      <c r="B351" s="404"/>
      <c r="C351" s="420"/>
      <c r="D351" s="420"/>
    </row>
    <row r="352" spans="1:4" ht="12.75">
      <c r="A352" s="404"/>
      <c r="B352" s="404"/>
      <c r="C352" s="420"/>
      <c r="D352" s="420"/>
    </row>
    <row r="353" spans="1:4" ht="12.75">
      <c r="A353" s="404"/>
      <c r="B353" s="404"/>
      <c r="C353" s="420"/>
      <c r="D353" s="420"/>
    </row>
    <row r="354" spans="1:4" ht="12.75">
      <c r="A354" s="404"/>
      <c r="B354" s="404"/>
      <c r="C354" s="420"/>
      <c r="D354" s="420"/>
    </row>
    <row r="355" spans="1:4" ht="12.75">
      <c r="A355" s="404"/>
      <c r="B355" s="404"/>
      <c r="C355" s="420"/>
      <c r="D355" s="420"/>
    </row>
    <row r="356" spans="1:4" ht="12.75">
      <c r="A356" s="404"/>
      <c r="B356" s="404"/>
      <c r="C356" s="420"/>
      <c r="D356" s="420"/>
    </row>
    <row r="357" spans="1:4" ht="12.75">
      <c r="A357" s="404"/>
      <c r="B357" s="404"/>
      <c r="C357" s="420"/>
      <c r="D357" s="420"/>
    </row>
    <row r="358" spans="1:4" ht="12.75">
      <c r="A358" s="404"/>
      <c r="B358" s="404"/>
      <c r="C358" s="420"/>
      <c r="D358" s="420"/>
    </row>
    <row r="359" spans="1:4" ht="12.75">
      <c r="A359" s="404"/>
      <c r="B359" s="404"/>
      <c r="C359" s="420"/>
      <c r="D359" s="420"/>
    </row>
    <row r="360" spans="1:4" ht="12.75">
      <c r="A360" s="404"/>
      <c r="B360" s="404"/>
      <c r="C360" s="420"/>
      <c r="D360" s="420"/>
    </row>
    <row r="361" spans="1:4" ht="12.75">
      <c r="A361" s="404"/>
      <c r="B361" s="404"/>
      <c r="C361" s="420"/>
      <c r="D361" s="420"/>
    </row>
    <row r="362" spans="1:4" ht="12.75">
      <c r="A362" s="404"/>
      <c r="B362" s="404"/>
      <c r="C362" s="420"/>
      <c r="D362" s="420"/>
    </row>
    <row r="363" spans="1:4" ht="12.75">
      <c r="A363" s="404"/>
      <c r="B363" s="404"/>
      <c r="C363" s="420"/>
      <c r="D363" s="420"/>
    </row>
    <row r="364" spans="1:4" ht="12.75">
      <c r="A364" s="404"/>
      <c r="B364" s="404"/>
      <c r="C364" s="420"/>
      <c r="D364" s="420"/>
    </row>
    <row r="365" spans="1:4" ht="12.75">
      <c r="A365" s="404"/>
      <c r="B365" s="404"/>
      <c r="C365" s="420"/>
      <c r="D365" s="420"/>
    </row>
    <row r="366" spans="1:4" ht="12.75">
      <c r="A366" s="404"/>
      <c r="B366" s="404"/>
      <c r="C366" s="420"/>
      <c r="D366" s="420"/>
    </row>
    <row r="367" spans="1:4" ht="12.75">
      <c r="A367" s="404"/>
      <c r="B367" s="404"/>
      <c r="C367" s="420"/>
      <c r="D367" s="420"/>
    </row>
    <row r="368" spans="1:4" ht="12.75">
      <c r="A368" s="404"/>
      <c r="B368" s="404"/>
      <c r="C368" s="420"/>
      <c r="D368" s="420"/>
    </row>
    <row r="369" spans="1:4" ht="12.75">
      <c r="A369" s="404"/>
      <c r="B369" s="404"/>
      <c r="C369" s="420"/>
      <c r="D369" s="420"/>
    </row>
    <row r="370" spans="1:4" ht="12.75">
      <c r="A370" s="404"/>
      <c r="B370" s="404"/>
      <c r="C370" s="420"/>
      <c r="D370" s="420"/>
    </row>
    <row r="371" spans="1:4" ht="12.75">
      <c r="A371" s="404"/>
      <c r="B371" s="404"/>
      <c r="C371" s="420"/>
      <c r="D371" s="420"/>
    </row>
    <row r="372" spans="1:4" ht="12.75">
      <c r="A372" s="404"/>
      <c r="B372" s="404"/>
      <c r="C372" s="420"/>
      <c r="D372" s="420"/>
    </row>
    <row r="373" spans="1:4" ht="12.75">
      <c r="A373" s="404"/>
      <c r="B373" s="404"/>
      <c r="C373" s="420"/>
      <c r="D373" s="420"/>
    </row>
  </sheetData>
  <sheetProtection/>
  <mergeCells count="8">
    <mergeCell ref="A207:D207"/>
    <mergeCell ref="A208:D208"/>
    <mergeCell ref="A1:D1"/>
    <mergeCell ref="A2:D2"/>
    <mergeCell ref="A78:D78"/>
    <mergeCell ref="A79:D79"/>
    <mergeCell ref="A141:D141"/>
    <mergeCell ref="A142:D142"/>
  </mergeCells>
  <printOptions/>
  <pageMargins left="0.91" right="0.1968503937007874" top="0.5118110236220472" bottom="0.15748031496062992" header="0.7480314960629921" footer="0.15748031496062992"/>
  <pageSetup horizontalDpi="300" verticalDpi="300" orientation="portrait" paperSize="9" scale="65" r:id="rId1"/>
  <headerFooter alignWithMargins="0">
    <oddFooter>&amp;C&amp;P</oddFooter>
  </headerFooter>
  <rowBreaks count="3" manualBreakCount="3">
    <brk id="77" max="255" man="1"/>
    <brk id="140" max="255" man="1"/>
    <brk id="20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4" sqref="H3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163"/>
  <sheetViews>
    <sheetView zoomScale="130" zoomScaleNormal="130" zoomScaleSheetLayoutView="100" workbookViewId="0" topLeftCell="A1">
      <selection activeCell="C4" sqref="C4:E4"/>
    </sheetView>
  </sheetViews>
  <sheetFormatPr defaultColWidth="9.00390625" defaultRowHeight="12.75"/>
  <cols>
    <col min="1" max="1" width="9.50390625" style="269" customWidth="1"/>
    <col min="2" max="2" width="60.875" style="269" customWidth="1"/>
    <col min="3" max="4" width="15.875" style="270" customWidth="1"/>
    <col min="5" max="5" width="17.875" style="270" bestFit="1" customWidth="1"/>
    <col min="6" max="6" width="9.375" style="280" hidden="1" customWidth="1"/>
    <col min="7" max="16384" width="9.375" style="280" customWidth="1"/>
  </cols>
  <sheetData>
    <row r="1" spans="1:6" ht="15.75">
      <c r="A1" s="579"/>
      <c r="B1" s="580"/>
      <c r="C1" s="580"/>
      <c r="D1" s="580"/>
      <c r="E1" s="580"/>
      <c r="F1" s="580"/>
    </row>
    <row r="2" spans="1:5" ht="15.75" customHeight="1">
      <c r="A2" s="571" t="s">
        <v>400</v>
      </c>
      <c r="B2" s="571"/>
      <c r="C2" s="571"/>
      <c r="D2" s="571"/>
      <c r="E2" s="571"/>
    </row>
    <row r="3" spans="1:5" ht="15.75" customHeight="1" thickBot="1">
      <c r="A3" s="24" t="s">
        <v>501</v>
      </c>
      <c r="B3" s="24"/>
      <c r="C3" s="267"/>
      <c r="D3" s="267"/>
      <c r="E3" s="267" t="s">
        <v>1185</v>
      </c>
    </row>
    <row r="4" spans="1:6" ht="15.75" customHeight="1">
      <c r="A4" s="577" t="s">
        <v>449</v>
      </c>
      <c r="B4" s="574" t="s">
        <v>402</v>
      </c>
      <c r="C4" s="572" t="str">
        <f>+'1.1.sz.mell.'!C3:E3</f>
        <v>2017.év</v>
      </c>
      <c r="D4" s="572"/>
      <c r="E4" s="573"/>
      <c r="F4" s="361"/>
    </row>
    <row r="5" spans="1:6" ht="37.5" customHeight="1" thickBot="1">
      <c r="A5" s="578"/>
      <c r="B5" s="575"/>
      <c r="C5" s="26" t="s">
        <v>560</v>
      </c>
      <c r="D5" s="26" t="s">
        <v>565</v>
      </c>
      <c r="E5" s="27" t="s">
        <v>566</v>
      </c>
      <c r="F5" s="361"/>
    </row>
    <row r="6" spans="1:6" s="281" customFormat="1" ht="12" customHeight="1" thickBot="1">
      <c r="A6" s="245" t="s">
        <v>733</v>
      </c>
      <c r="B6" s="246" t="s">
        <v>734</v>
      </c>
      <c r="C6" s="246" t="s">
        <v>735</v>
      </c>
      <c r="D6" s="246" t="s">
        <v>736</v>
      </c>
      <c r="E6" s="293" t="s">
        <v>737</v>
      </c>
      <c r="F6" s="362"/>
    </row>
    <row r="7" spans="1:6" s="282" customFormat="1" ht="12" customHeight="1" thickBot="1">
      <c r="A7" s="240" t="s">
        <v>403</v>
      </c>
      <c r="B7" s="241" t="s">
        <v>617</v>
      </c>
      <c r="C7" s="272">
        <f>SUM(C8:C13)</f>
        <v>76510588</v>
      </c>
      <c r="D7" s="272">
        <f>SUM(D8:D13)</f>
        <v>77254224</v>
      </c>
      <c r="E7" s="266">
        <f>SUM(E8:E13)</f>
        <v>77254224</v>
      </c>
      <c r="F7" s="363" t="s">
        <v>871</v>
      </c>
    </row>
    <row r="8" spans="1:6" s="282" customFormat="1" ht="12" customHeight="1">
      <c r="A8" s="235" t="s">
        <v>461</v>
      </c>
      <c r="B8" s="283" t="s">
        <v>618</v>
      </c>
      <c r="C8" s="274">
        <v>19806305</v>
      </c>
      <c r="D8" s="274">
        <v>20806305</v>
      </c>
      <c r="E8" s="257">
        <v>20806305</v>
      </c>
      <c r="F8" s="363" t="s">
        <v>872</v>
      </c>
    </row>
    <row r="9" spans="1:6" s="282" customFormat="1" ht="12" customHeight="1">
      <c r="A9" s="234" t="s">
        <v>462</v>
      </c>
      <c r="B9" s="284" t="s">
        <v>619</v>
      </c>
      <c r="C9" s="273">
        <v>22782334</v>
      </c>
      <c r="D9" s="273">
        <v>24053143</v>
      </c>
      <c r="E9" s="256">
        <v>24053143</v>
      </c>
      <c r="F9" s="363" t="s">
        <v>873</v>
      </c>
    </row>
    <row r="10" spans="1:6" s="282" customFormat="1" ht="12" customHeight="1">
      <c r="A10" s="234" t="s">
        <v>463</v>
      </c>
      <c r="B10" s="284" t="s">
        <v>620</v>
      </c>
      <c r="C10" s="273">
        <v>23452517</v>
      </c>
      <c r="D10" s="273">
        <v>21771659</v>
      </c>
      <c r="E10" s="256">
        <v>21771659</v>
      </c>
      <c r="F10" s="363" t="s">
        <v>874</v>
      </c>
    </row>
    <row r="11" spans="1:6" s="282" customFormat="1" ht="12" customHeight="1">
      <c r="A11" s="234" t="s">
        <v>464</v>
      </c>
      <c r="B11" s="284" t="s">
        <v>621</v>
      </c>
      <c r="C11" s="273">
        <v>1917480</v>
      </c>
      <c r="D11" s="273">
        <v>1917480</v>
      </c>
      <c r="E11" s="256">
        <v>1917480</v>
      </c>
      <c r="F11" s="363" t="s">
        <v>875</v>
      </c>
    </row>
    <row r="12" spans="1:6" s="282" customFormat="1" ht="12" customHeight="1">
      <c r="A12" s="234" t="s">
        <v>497</v>
      </c>
      <c r="B12" s="284" t="s">
        <v>622</v>
      </c>
      <c r="C12" s="273"/>
      <c r="D12" s="273">
        <v>2522418</v>
      </c>
      <c r="E12" s="256">
        <v>2522418</v>
      </c>
      <c r="F12" s="363" t="s">
        <v>876</v>
      </c>
    </row>
    <row r="13" spans="1:6" s="282" customFormat="1" ht="12" customHeight="1" thickBot="1">
      <c r="A13" s="236" t="s">
        <v>465</v>
      </c>
      <c r="B13" s="285" t="s">
        <v>623</v>
      </c>
      <c r="C13" s="275">
        <v>8551952</v>
      </c>
      <c r="D13" s="275">
        <v>6183219</v>
      </c>
      <c r="E13" s="258">
        <v>6183219</v>
      </c>
      <c r="F13" s="363" t="s">
        <v>877</v>
      </c>
    </row>
    <row r="14" spans="1:6" s="282" customFormat="1" ht="24" customHeight="1" thickBot="1">
      <c r="A14" s="240" t="s">
        <v>404</v>
      </c>
      <c r="B14" s="262" t="s">
        <v>624</v>
      </c>
      <c r="C14" s="272">
        <f>SUM(C15:C20)</f>
        <v>0</v>
      </c>
      <c r="D14" s="272">
        <f>SUM(D15:D20)</f>
        <v>1375102</v>
      </c>
      <c r="E14" s="266">
        <f>SUM(E15:E20)</f>
        <v>4897476</v>
      </c>
      <c r="F14" s="272">
        <f>SUM(F15:F20)</f>
        <v>0</v>
      </c>
    </row>
    <row r="15" spans="1:6" s="282" customFormat="1" ht="12" customHeight="1">
      <c r="A15" s="235" t="s">
        <v>467</v>
      </c>
      <c r="B15" s="283" t="s">
        <v>625</v>
      </c>
      <c r="C15" s="274">
        <v>0</v>
      </c>
      <c r="D15" s="274">
        <v>796360</v>
      </c>
      <c r="E15" s="257">
        <v>796360</v>
      </c>
      <c r="F15" s="363" t="s">
        <v>879</v>
      </c>
    </row>
    <row r="16" spans="1:6" s="282" customFormat="1" ht="12" customHeight="1">
      <c r="A16" s="234" t="s">
        <v>468</v>
      </c>
      <c r="B16" s="284" t="s">
        <v>626</v>
      </c>
      <c r="C16" s="273">
        <v>0</v>
      </c>
      <c r="D16" s="273">
        <v>0</v>
      </c>
      <c r="E16" s="256">
        <v>0</v>
      </c>
      <c r="F16" s="363" t="s">
        <v>880</v>
      </c>
    </row>
    <row r="17" spans="1:6" s="282" customFormat="1" ht="12" customHeight="1">
      <c r="A17" s="234" t="s">
        <v>469</v>
      </c>
      <c r="B17" s="284" t="s">
        <v>627</v>
      </c>
      <c r="C17" s="273">
        <v>0</v>
      </c>
      <c r="D17" s="273">
        <v>0</v>
      </c>
      <c r="E17" s="256">
        <v>0</v>
      </c>
      <c r="F17" s="363" t="s">
        <v>881</v>
      </c>
    </row>
    <row r="18" spans="1:6" s="282" customFormat="1" ht="12" customHeight="1">
      <c r="A18" s="234" t="s">
        <v>470</v>
      </c>
      <c r="B18" s="284" t="s">
        <v>629</v>
      </c>
      <c r="C18" s="273">
        <v>0</v>
      </c>
      <c r="D18" s="273">
        <v>0</v>
      </c>
      <c r="E18" s="256">
        <v>0</v>
      </c>
      <c r="F18" s="363" t="s">
        <v>882</v>
      </c>
    </row>
    <row r="19" spans="1:6" s="282" customFormat="1" ht="12" customHeight="1">
      <c r="A19" s="234" t="s">
        <v>471</v>
      </c>
      <c r="B19" s="284" t="s">
        <v>630</v>
      </c>
      <c r="C19" s="273"/>
      <c r="D19" s="273">
        <v>578742</v>
      </c>
      <c r="E19" s="256">
        <v>4101116</v>
      </c>
      <c r="F19" s="363" t="s">
        <v>883</v>
      </c>
    </row>
    <row r="20" spans="1:6" s="282" customFormat="1" ht="12" customHeight="1" thickBot="1">
      <c r="A20" s="236" t="s">
        <v>478</v>
      </c>
      <c r="B20" s="285" t="s">
        <v>631</v>
      </c>
      <c r="C20" s="275">
        <v>0</v>
      </c>
      <c r="D20" s="275">
        <v>0</v>
      </c>
      <c r="E20" s="258">
        <v>0</v>
      </c>
      <c r="F20" s="363" t="s">
        <v>884</v>
      </c>
    </row>
    <row r="21" spans="1:6" s="282" customFormat="1" ht="23.25" customHeight="1" thickBot="1">
      <c r="A21" s="240" t="s">
        <v>405</v>
      </c>
      <c r="B21" s="241" t="s">
        <v>632</v>
      </c>
      <c r="C21" s="272">
        <f>SUM(C22:C27)</f>
        <v>0</v>
      </c>
      <c r="D21" s="272">
        <f>SUM(D22:D26)</f>
        <v>0</v>
      </c>
      <c r="E21" s="266">
        <f>SUM(E22:E26)</f>
        <v>0</v>
      </c>
      <c r="F21" s="363" t="s">
        <v>885</v>
      </c>
    </row>
    <row r="22" spans="1:6" s="282" customFormat="1" ht="12" customHeight="1">
      <c r="A22" s="235" t="s">
        <v>450</v>
      </c>
      <c r="B22" s="283" t="s">
        <v>633</v>
      </c>
      <c r="C22" s="274">
        <v>0</v>
      </c>
      <c r="D22" s="274"/>
      <c r="E22" s="274"/>
      <c r="F22" s="363" t="s">
        <v>886</v>
      </c>
    </row>
    <row r="23" spans="1:6" s="282" customFormat="1" ht="12" customHeight="1">
      <c r="A23" s="234" t="s">
        <v>451</v>
      </c>
      <c r="B23" s="284" t="s">
        <v>634</v>
      </c>
      <c r="C23" s="273">
        <v>0</v>
      </c>
      <c r="D23" s="273"/>
      <c r="E23" s="273"/>
      <c r="F23" s="363" t="s">
        <v>887</v>
      </c>
    </row>
    <row r="24" spans="1:6" s="282" customFormat="1" ht="12" customHeight="1">
      <c r="A24" s="234" t="s">
        <v>452</v>
      </c>
      <c r="B24" s="284" t="s">
        <v>635</v>
      </c>
      <c r="C24" s="273">
        <v>0</v>
      </c>
      <c r="D24" s="273"/>
      <c r="E24" s="273"/>
      <c r="F24" s="363" t="s">
        <v>888</v>
      </c>
    </row>
    <row r="25" spans="1:6" s="282" customFormat="1" ht="12" customHeight="1">
      <c r="A25" s="234" t="s">
        <v>453</v>
      </c>
      <c r="B25" s="284" t="s">
        <v>636</v>
      </c>
      <c r="C25" s="273"/>
      <c r="D25" s="273"/>
      <c r="E25" s="273"/>
      <c r="F25" s="363" t="s">
        <v>889</v>
      </c>
    </row>
    <row r="26" spans="1:6" s="282" customFormat="1" ht="12" customHeight="1">
      <c r="A26" s="234" t="s">
        <v>511</v>
      </c>
      <c r="B26" s="284" t="s">
        <v>637</v>
      </c>
      <c r="C26" s="273"/>
      <c r="D26" s="273"/>
      <c r="E26" s="273"/>
      <c r="F26" s="363" t="s">
        <v>890</v>
      </c>
    </row>
    <row r="27" spans="1:6" s="282" customFormat="1" ht="12" customHeight="1" thickBot="1">
      <c r="A27" s="236" t="s">
        <v>512</v>
      </c>
      <c r="B27" s="285" t="s">
        <v>638</v>
      </c>
      <c r="C27" s="275"/>
      <c r="D27" s="275"/>
      <c r="E27" s="275"/>
      <c r="F27" s="363" t="s">
        <v>891</v>
      </c>
    </row>
    <row r="28" spans="1:6" s="282" customFormat="1" ht="12" customHeight="1" thickBot="1">
      <c r="A28" s="240" t="s">
        <v>513</v>
      </c>
      <c r="B28" s="241" t="s">
        <v>639</v>
      </c>
      <c r="C28" s="278">
        <f>SUM(C30:C34)</f>
        <v>27200000</v>
      </c>
      <c r="D28" s="278">
        <f>SUM(D30:D34)</f>
        <v>32889399</v>
      </c>
      <c r="E28" s="457">
        <f>SUM(E30:E34)</f>
        <v>35777436</v>
      </c>
      <c r="F28" s="363" t="s">
        <v>892</v>
      </c>
    </row>
    <row r="29" spans="1:6" s="282" customFormat="1" ht="12" customHeight="1">
      <c r="A29" s="235" t="s">
        <v>640</v>
      </c>
      <c r="B29" s="283" t="s">
        <v>641</v>
      </c>
      <c r="C29" s="292">
        <f>C30+C31</f>
        <v>23100000</v>
      </c>
      <c r="D29" s="292">
        <f>D30+D31</f>
        <v>27201285</v>
      </c>
      <c r="E29" s="378">
        <f>E30+E31</f>
        <v>31216457</v>
      </c>
      <c r="F29" s="363" t="s">
        <v>893</v>
      </c>
    </row>
    <row r="30" spans="1:6" s="282" customFormat="1" ht="12" customHeight="1">
      <c r="A30" s="234" t="s">
        <v>642</v>
      </c>
      <c r="B30" s="284" t="s">
        <v>643</v>
      </c>
      <c r="C30" s="273">
        <v>4400000</v>
      </c>
      <c r="D30" s="273">
        <v>4891112</v>
      </c>
      <c r="E30" s="256">
        <v>4672305</v>
      </c>
      <c r="F30" s="363" t="s">
        <v>894</v>
      </c>
    </row>
    <row r="31" spans="1:6" s="282" customFormat="1" ht="12" customHeight="1">
      <c r="A31" s="234" t="s">
        <v>644</v>
      </c>
      <c r="B31" s="284" t="s">
        <v>645</v>
      </c>
      <c r="C31" s="273">
        <v>18700000</v>
      </c>
      <c r="D31" s="273">
        <v>22310173</v>
      </c>
      <c r="E31" s="256">
        <v>26544152</v>
      </c>
      <c r="F31" s="363" t="s">
        <v>895</v>
      </c>
    </row>
    <row r="32" spans="1:6" s="282" customFormat="1" ht="12" customHeight="1">
      <c r="A32" s="234" t="s">
        <v>646</v>
      </c>
      <c r="B32" s="284" t="s">
        <v>647</v>
      </c>
      <c r="C32" s="273">
        <v>4000000</v>
      </c>
      <c r="D32" s="273">
        <v>5335469</v>
      </c>
      <c r="E32" s="256">
        <v>4493562</v>
      </c>
      <c r="F32" s="363" t="s">
        <v>896</v>
      </c>
    </row>
    <row r="33" spans="1:6" s="282" customFormat="1" ht="12" customHeight="1">
      <c r="A33" s="234" t="s">
        <v>648</v>
      </c>
      <c r="B33" s="284" t="s">
        <v>649</v>
      </c>
      <c r="C33" s="273"/>
      <c r="D33" s="273">
        <v>56500</v>
      </c>
      <c r="E33" s="256"/>
      <c r="F33" s="363" t="s">
        <v>897</v>
      </c>
    </row>
    <row r="34" spans="1:6" s="282" customFormat="1" ht="12" customHeight="1" thickBot="1">
      <c r="A34" s="236" t="s">
        <v>650</v>
      </c>
      <c r="B34" s="285" t="s">
        <v>651</v>
      </c>
      <c r="C34" s="275">
        <v>100000</v>
      </c>
      <c r="D34" s="275">
        <v>296145</v>
      </c>
      <c r="E34" s="258">
        <v>67417</v>
      </c>
      <c r="F34" s="363" t="s">
        <v>898</v>
      </c>
    </row>
    <row r="35" spans="1:6" s="282" customFormat="1" ht="12" customHeight="1" thickBot="1">
      <c r="A35" s="240" t="s">
        <v>407</v>
      </c>
      <c r="B35" s="241" t="s">
        <v>652</v>
      </c>
      <c r="C35" s="272">
        <f>SUM(C36:C45)</f>
        <v>8108883</v>
      </c>
      <c r="D35" s="272">
        <f>SUM(D36:D45)</f>
        <v>12212454</v>
      </c>
      <c r="E35" s="266">
        <f>SUM(E36:E45)</f>
        <v>10767347</v>
      </c>
      <c r="F35" s="363" t="s">
        <v>899</v>
      </c>
    </row>
    <row r="36" spans="1:6" s="282" customFormat="1" ht="12" customHeight="1">
      <c r="A36" s="235" t="s">
        <v>454</v>
      </c>
      <c r="B36" s="283" t="s">
        <v>653</v>
      </c>
      <c r="C36" s="274">
        <v>300000</v>
      </c>
      <c r="D36" s="274">
        <v>445699</v>
      </c>
      <c r="E36" s="257">
        <v>445699</v>
      </c>
      <c r="F36" s="363" t="s">
        <v>900</v>
      </c>
    </row>
    <row r="37" spans="1:6" s="282" customFormat="1" ht="12" customHeight="1">
      <c r="A37" s="234" t="s">
        <v>455</v>
      </c>
      <c r="B37" s="284" t="s">
        <v>654</v>
      </c>
      <c r="C37" s="273">
        <v>2707176</v>
      </c>
      <c r="D37" s="273">
        <v>6826907</v>
      </c>
      <c r="E37" s="256">
        <v>5977103</v>
      </c>
      <c r="F37" s="363" t="s">
        <v>901</v>
      </c>
    </row>
    <row r="38" spans="1:6" s="282" customFormat="1" ht="12" customHeight="1">
      <c r="A38" s="234" t="s">
        <v>456</v>
      </c>
      <c r="B38" s="284" t="s">
        <v>655</v>
      </c>
      <c r="C38" s="273">
        <v>2082565</v>
      </c>
      <c r="D38" s="273">
        <v>1866066</v>
      </c>
      <c r="E38" s="256">
        <v>1793162</v>
      </c>
      <c r="F38" s="363" t="s">
        <v>902</v>
      </c>
    </row>
    <row r="39" spans="1:6" s="282" customFormat="1" ht="12" customHeight="1">
      <c r="A39" s="234" t="s">
        <v>515</v>
      </c>
      <c r="B39" s="284" t="s">
        <v>656</v>
      </c>
      <c r="C39" s="273">
        <v>2018000</v>
      </c>
      <c r="D39" s="273">
        <v>1223632</v>
      </c>
      <c r="E39" s="256">
        <v>960632</v>
      </c>
      <c r="F39" s="363" t="s">
        <v>903</v>
      </c>
    </row>
    <row r="40" spans="1:6" s="282" customFormat="1" ht="12" customHeight="1">
      <c r="A40" s="234" t="s">
        <v>516</v>
      </c>
      <c r="B40" s="284" t="s">
        <v>657</v>
      </c>
      <c r="C40" s="273">
        <v>0</v>
      </c>
      <c r="D40" s="273">
        <v>20233</v>
      </c>
      <c r="E40" s="256">
        <v>19960</v>
      </c>
      <c r="F40" s="363" t="s">
        <v>904</v>
      </c>
    </row>
    <row r="41" spans="1:6" s="282" customFormat="1" ht="12" customHeight="1">
      <c r="A41" s="234" t="s">
        <v>517</v>
      </c>
      <c r="B41" s="284" t="s">
        <v>658</v>
      </c>
      <c r="C41" s="273">
        <v>1001142</v>
      </c>
      <c r="D41" s="273">
        <v>1671546</v>
      </c>
      <c r="E41" s="256">
        <v>1421463</v>
      </c>
      <c r="F41" s="363" t="s">
        <v>905</v>
      </c>
    </row>
    <row r="42" spans="1:6" s="282" customFormat="1" ht="12" customHeight="1">
      <c r="A42" s="234" t="s">
        <v>518</v>
      </c>
      <c r="B42" s="284" t="s">
        <v>659</v>
      </c>
      <c r="C42" s="273">
        <v>0</v>
      </c>
      <c r="D42" s="273">
        <v>102000</v>
      </c>
      <c r="E42" s="256">
        <v>102000</v>
      </c>
      <c r="F42" s="363" t="s">
        <v>906</v>
      </c>
    </row>
    <row r="43" spans="1:6" s="282" customFormat="1" ht="12" customHeight="1">
      <c r="A43" s="234" t="s">
        <v>519</v>
      </c>
      <c r="B43" s="284" t="s">
        <v>660</v>
      </c>
      <c r="C43" s="273">
        <v>0</v>
      </c>
      <c r="D43" s="273">
        <v>2298</v>
      </c>
      <c r="E43" s="256">
        <v>2298</v>
      </c>
      <c r="F43" s="363" t="s">
        <v>907</v>
      </c>
    </row>
    <row r="44" spans="1:6" s="282" customFormat="1" ht="12" customHeight="1">
      <c r="A44" s="234" t="s">
        <v>661</v>
      </c>
      <c r="B44" s="284" t="s">
        <v>662</v>
      </c>
      <c r="C44" s="276">
        <v>0</v>
      </c>
      <c r="D44" s="276"/>
      <c r="E44" s="259"/>
      <c r="F44" s="363" t="s">
        <v>908</v>
      </c>
    </row>
    <row r="45" spans="1:6" s="282" customFormat="1" ht="12" customHeight="1" thickBot="1">
      <c r="A45" s="236" t="s">
        <v>663</v>
      </c>
      <c r="B45" s="285" t="s">
        <v>664</v>
      </c>
      <c r="C45" s="277"/>
      <c r="D45" s="277">
        <v>54073</v>
      </c>
      <c r="E45" s="260">
        <v>45030</v>
      </c>
      <c r="F45" s="363" t="s">
        <v>909</v>
      </c>
    </row>
    <row r="46" spans="1:6" s="282" customFormat="1" ht="12" customHeight="1" thickBot="1">
      <c r="A46" s="240" t="s">
        <v>408</v>
      </c>
      <c r="B46" s="241" t="s">
        <v>665</v>
      </c>
      <c r="C46" s="272">
        <f>SUM(C47:C51)</f>
        <v>0</v>
      </c>
      <c r="D46" s="272">
        <v>50000</v>
      </c>
      <c r="E46" s="255">
        <v>50000</v>
      </c>
      <c r="F46" s="363" t="s">
        <v>910</v>
      </c>
    </row>
    <row r="47" spans="1:6" s="282" customFormat="1" ht="12" customHeight="1">
      <c r="A47" s="235" t="s">
        <v>457</v>
      </c>
      <c r="B47" s="283" t="s">
        <v>666</v>
      </c>
      <c r="C47" s="294">
        <v>0</v>
      </c>
      <c r="D47" s="294">
        <v>0</v>
      </c>
      <c r="E47" s="261">
        <v>0</v>
      </c>
      <c r="F47" s="363" t="s">
        <v>911</v>
      </c>
    </row>
    <row r="48" spans="1:6" s="282" customFormat="1" ht="12" customHeight="1">
      <c r="A48" s="234" t="s">
        <v>458</v>
      </c>
      <c r="B48" s="284" t="s">
        <v>667</v>
      </c>
      <c r="C48" s="276">
        <v>0</v>
      </c>
      <c r="D48" s="276">
        <v>50000</v>
      </c>
      <c r="E48" s="259">
        <v>50000</v>
      </c>
      <c r="F48" s="363" t="s">
        <v>912</v>
      </c>
    </row>
    <row r="49" spans="1:6" s="282" customFormat="1" ht="12" customHeight="1">
      <c r="A49" s="234" t="s">
        <v>668</v>
      </c>
      <c r="B49" s="284" t="s">
        <v>669</v>
      </c>
      <c r="C49" s="276">
        <v>0</v>
      </c>
      <c r="D49" s="276">
        <v>0</v>
      </c>
      <c r="E49" s="259">
        <v>0</v>
      </c>
      <c r="F49" s="363" t="s">
        <v>913</v>
      </c>
    </row>
    <row r="50" spans="1:6" s="282" customFormat="1" ht="12" customHeight="1">
      <c r="A50" s="234" t="s">
        <v>670</v>
      </c>
      <c r="B50" s="284" t="s">
        <v>671</v>
      </c>
      <c r="C50" s="276">
        <v>0</v>
      </c>
      <c r="D50" s="276">
        <v>0</v>
      </c>
      <c r="E50" s="259">
        <v>0</v>
      </c>
      <c r="F50" s="363" t="s">
        <v>914</v>
      </c>
    </row>
    <row r="51" spans="1:6" s="282" customFormat="1" ht="12" customHeight="1" thickBot="1">
      <c r="A51" s="236" t="s">
        <v>672</v>
      </c>
      <c r="B51" s="285" t="s">
        <v>673</v>
      </c>
      <c r="C51" s="277">
        <v>0</v>
      </c>
      <c r="D51" s="277">
        <v>0</v>
      </c>
      <c r="E51" s="260">
        <v>0</v>
      </c>
      <c r="F51" s="363" t="s">
        <v>915</v>
      </c>
    </row>
    <row r="52" spans="1:6" s="282" customFormat="1" ht="17.25" customHeight="1" thickBot="1">
      <c r="A52" s="240" t="s">
        <v>520</v>
      </c>
      <c r="B52" s="241" t="s">
        <v>674</v>
      </c>
      <c r="C52" s="272">
        <f>SUM(C53:C56)</f>
        <v>240000</v>
      </c>
      <c r="D52" s="272">
        <f>SUM(D53:D56)</f>
        <v>240000</v>
      </c>
      <c r="E52" s="266">
        <f>SUM(E53:E56)</f>
        <v>240000</v>
      </c>
      <c r="F52" s="363" t="s">
        <v>916</v>
      </c>
    </row>
    <row r="53" spans="1:6" s="282" customFormat="1" ht="12" customHeight="1">
      <c r="A53" s="235" t="s">
        <v>459</v>
      </c>
      <c r="B53" s="283" t="s">
        <v>675</v>
      </c>
      <c r="C53" s="274"/>
      <c r="D53" s="274"/>
      <c r="E53" s="257"/>
      <c r="F53" s="363" t="s">
        <v>917</v>
      </c>
    </row>
    <row r="54" spans="1:6" s="282" customFormat="1" ht="12" customHeight="1">
      <c r="A54" s="234" t="s">
        <v>460</v>
      </c>
      <c r="B54" s="284" t="s">
        <v>676</v>
      </c>
      <c r="C54" s="273"/>
      <c r="D54" s="273"/>
      <c r="E54" s="256"/>
      <c r="F54" s="363" t="s">
        <v>918</v>
      </c>
    </row>
    <row r="55" spans="1:6" s="282" customFormat="1" ht="12" customHeight="1">
      <c r="A55" s="234" t="s">
        <v>677</v>
      </c>
      <c r="B55" s="284" t="s">
        <v>678</v>
      </c>
      <c r="C55" s="273">
        <v>240000</v>
      </c>
      <c r="D55" s="273">
        <v>240000</v>
      </c>
      <c r="E55" s="256">
        <v>240000</v>
      </c>
      <c r="F55" s="363" t="s">
        <v>919</v>
      </c>
    </row>
    <row r="56" spans="1:6" s="282" customFormat="1" ht="12" customHeight="1" thickBot="1">
      <c r="A56" s="236" t="s">
        <v>679</v>
      </c>
      <c r="B56" s="285" t="s">
        <v>680</v>
      </c>
      <c r="C56" s="275"/>
      <c r="D56" s="275"/>
      <c r="E56" s="258"/>
      <c r="F56" s="363" t="s">
        <v>920</v>
      </c>
    </row>
    <row r="57" spans="1:6" s="282" customFormat="1" ht="12" customHeight="1" thickBot="1">
      <c r="A57" s="240" t="s">
        <v>410</v>
      </c>
      <c r="B57" s="262" t="s">
        <v>681</v>
      </c>
      <c r="C57" s="272">
        <v>0</v>
      </c>
      <c r="D57" s="272">
        <v>0</v>
      </c>
      <c r="E57" s="255">
        <v>0</v>
      </c>
      <c r="F57" s="363" t="s">
        <v>921</v>
      </c>
    </row>
    <row r="58" spans="1:6" s="282" customFormat="1" ht="12" customHeight="1">
      <c r="A58" s="235" t="s">
        <v>521</v>
      </c>
      <c r="B58" s="283" t="s">
        <v>682</v>
      </c>
      <c r="C58" s="276">
        <v>0</v>
      </c>
      <c r="D58" s="276">
        <v>0</v>
      </c>
      <c r="E58" s="259">
        <v>0</v>
      </c>
      <c r="F58" s="363" t="s">
        <v>922</v>
      </c>
    </row>
    <row r="59" spans="1:6" s="282" customFormat="1" ht="12" customHeight="1">
      <c r="A59" s="234" t="s">
        <v>522</v>
      </c>
      <c r="B59" s="284" t="s">
        <v>683</v>
      </c>
      <c r="C59" s="276"/>
      <c r="D59" s="276"/>
      <c r="E59" s="259"/>
      <c r="F59" s="363" t="s">
        <v>923</v>
      </c>
    </row>
    <row r="60" spans="1:6" s="282" customFormat="1" ht="12" customHeight="1">
      <c r="A60" s="234" t="s">
        <v>539</v>
      </c>
      <c r="B60" s="284" t="s">
        <v>684</v>
      </c>
      <c r="C60" s="276"/>
      <c r="D60" s="276"/>
      <c r="E60" s="259"/>
      <c r="F60" s="363" t="s">
        <v>924</v>
      </c>
    </row>
    <row r="61" spans="1:6" s="282" customFormat="1" ht="12" customHeight="1" thickBot="1">
      <c r="A61" s="236" t="s">
        <v>685</v>
      </c>
      <c r="B61" s="285" t="s">
        <v>686</v>
      </c>
      <c r="C61" s="276"/>
      <c r="D61" s="276"/>
      <c r="E61" s="259"/>
      <c r="F61" s="363" t="s">
        <v>925</v>
      </c>
    </row>
    <row r="62" spans="1:6" s="282" customFormat="1" ht="12" customHeight="1" thickBot="1">
      <c r="A62" s="240" t="s">
        <v>411</v>
      </c>
      <c r="B62" s="241" t="s">
        <v>687</v>
      </c>
      <c r="C62" s="278">
        <f>C57+C52+C46+C35+C28+C21+C14+C7</f>
        <v>112059471</v>
      </c>
      <c r="D62" s="278">
        <f>D57+D52+D46+D35+D28+D21+D14+D7</f>
        <v>124021179</v>
      </c>
      <c r="E62" s="278">
        <f>E57+E52+E46+E35+E28+E21+E14+E7</f>
        <v>128986483</v>
      </c>
      <c r="F62" s="363" t="s">
        <v>926</v>
      </c>
    </row>
    <row r="63" spans="1:6" s="282" customFormat="1" ht="12" customHeight="1" thickBot="1">
      <c r="A63" s="295" t="s">
        <v>688</v>
      </c>
      <c r="B63" s="262" t="s">
        <v>689</v>
      </c>
      <c r="C63" s="272"/>
      <c r="D63" s="272"/>
      <c r="E63" s="255"/>
      <c r="F63" s="363" t="s">
        <v>927</v>
      </c>
    </row>
    <row r="64" spans="1:6" s="282" customFormat="1" ht="12" customHeight="1">
      <c r="A64" s="235" t="s">
        <v>690</v>
      </c>
      <c r="B64" s="283" t="s">
        <v>691</v>
      </c>
      <c r="C64" s="276">
        <v>0</v>
      </c>
      <c r="D64" s="276">
        <v>0</v>
      </c>
      <c r="E64" s="259">
        <v>0</v>
      </c>
      <c r="F64" s="363" t="s">
        <v>928</v>
      </c>
    </row>
    <row r="65" spans="1:6" s="282" customFormat="1" ht="12" customHeight="1">
      <c r="A65" s="234" t="s">
        <v>692</v>
      </c>
      <c r="B65" s="284" t="s">
        <v>693</v>
      </c>
      <c r="C65" s="276">
        <v>0</v>
      </c>
      <c r="D65" s="276">
        <v>0</v>
      </c>
      <c r="E65" s="259">
        <v>0</v>
      </c>
      <c r="F65" s="363" t="s">
        <v>929</v>
      </c>
    </row>
    <row r="66" spans="1:6" s="282" customFormat="1" ht="12" customHeight="1" thickBot="1">
      <c r="A66" s="236" t="s">
        <v>694</v>
      </c>
      <c r="B66" s="222" t="s">
        <v>738</v>
      </c>
      <c r="C66" s="276"/>
      <c r="D66" s="276">
        <v>0</v>
      </c>
      <c r="E66" s="259">
        <v>0</v>
      </c>
      <c r="F66" s="363" t="s">
        <v>930</v>
      </c>
    </row>
    <row r="67" spans="1:6" s="282" customFormat="1" ht="12" customHeight="1" thickBot="1">
      <c r="A67" s="295" t="s">
        <v>695</v>
      </c>
      <c r="B67" s="262" t="s">
        <v>696</v>
      </c>
      <c r="C67" s="272"/>
      <c r="D67" s="272"/>
      <c r="E67" s="255"/>
      <c r="F67" s="363" t="s">
        <v>931</v>
      </c>
    </row>
    <row r="68" spans="1:6" s="282" customFormat="1" ht="13.5" customHeight="1">
      <c r="A68" s="235" t="s">
        <v>498</v>
      </c>
      <c r="B68" s="283" t="s">
        <v>697</v>
      </c>
      <c r="C68" s="276">
        <v>0</v>
      </c>
      <c r="D68" s="276">
        <v>0</v>
      </c>
      <c r="E68" s="259">
        <v>0</v>
      </c>
      <c r="F68" s="363" t="s">
        <v>932</v>
      </c>
    </row>
    <row r="69" spans="1:6" s="282" customFormat="1" ht="12" customHeight="1">
      <c r="A69" s="234" t="s">
        <v>499</v>
      </c>
      <c r="B69" s="284" t="s">
        <v>698</v>
      </c>
      <c r="C69" s="276">
        <v>0</v>
      </c>
      <c r="D69" s="276">
        <v>0</v>
      </c>
      <c r="E69" s="259">
        <v>0</v>
      </c>
      <c r="F69" s="363" t="s">
        <v>933</v>
      </c>
    </row>
    <row r="70" spans="1:6" s="282" customFormat="1" ht="12" customHeight="1">
      <c r="A70" s="234" t="s">
        <v>699</v>
      </c>
      <c r="B70" s="284" t="s">
        <v>700</v>
      </c>
      <c r="C70" s="276">
        <v>0</v>
      </c>
      <c r="D70" s="276">
        <v>0</v>
      </c>
      <c r="E70" s="259">
        <v>0</v>
      </c>
      <c r="F70" s="363" t="s">
        <v>934</v>
      </c>
    </row>
    <row r="71" spans="1:6" s="282" customFormat="1" ht="12" customHeight="1" thickBot="1">
      <c r="A71" s="236" t="s">
        <v>701</v>
      </c>
      <c r="B71" s="285" t="s">
        <v>702</v>
      </c>
      <c r="C71" s="276">
        <v>0</v>
      </c>
      <c r="D71" s="276">
        <v>0</v>
      </c>
      <c r="E71" s="259">
        <v>0</v>
      </c>
      <c r="F71" s="363" t="s">
        <v>935</v>
      </c>
    </row>
    <row r="72" spans="1:6" s="282" customFormat="1" ht="12" customHeight="1" thickBot="1">
      <c r="A72" s="295" t="s">
        <v>703</v>
      </c>
      <c r="B72" s="262" t="s">
        <v>704</v>
      </c>
      <c r="C72" s="272">
        <f>SUM(C73:C74)</f>
        <v>30325117</v>
      </c>
      <c r="D72" s="272">
        <f>SUM(D73:D74)</f>
        <v>30325117</v>
      </c>
      <c r="E72" s="266">
        <f>SUM(E73:E74)</f>
        <v>30325117</v>
      </c>
      <c r="F72" s="363" t="s">
        <v>936</v>
      </c>
    </row>
    <row r="73" spans="1:6" s="282" customFormat="1" ht="12" customHeight="1">
      <c r="A73" s="235" t="s">
        <v>705</v>
      </c>
      <c r="B73" s="283" t="s">
        <v>706</v>
      </c>
      <c r="C73" s="276">
        <v>30325117</v>
      </c>
      <c r="D73" s="276">
        <v>30325117</v>
      </c>
      <c r="E73" s="276">
        <v>30325117</v>
      </c>
      <c r="F73" s="363" t="s">
        <v>937</v>
      </c>
    </row>
    <row r="74" spans="1:6" s="282" customFormat="1" ht="12" customHeight="1" thickBot="1">
      <c r="A74" s="236" t="s">
        <v>707</v>
      </c>
      <c r="B74" s="285" t="s">
        <v>708</v>
      </c>
      <c r="C74" s="276"/>
      <c r="D74" s="276"/>
      <c r="E74" s="259"/>
      <c r="F74" s="363" t="s">
        <v>938</v>
      </c>
    </row>
    <row r="75" spans="1:6" s="282" customFormat="1" ht="12" customHeight="1" thickBot="1">
      <c r="A75" s="295" t="s">
        <v>709</v>
      </c>
      <c r="B75" s="262" t="s">
        <v>710</v>
      </c>
      <c r="C75" s="272"/>
      <c r="D75" s="272">
        <f>SUM(D76:D77)</f>
        <v>2449314</v>
      </c>
      <c r="E75" s="266">
        <f>SUM(E76:E77)</f>
        <v>2449314</v>
      </c>
      <c r="F75" s="363" t="s">
        <v>939</v>
      </c>
    </row>
    <row r="76" spans="1:6" s="282" customFormat="1" ht="12" customHeight="1">
      <c r="A76" s="235" t="s">
        <v>711</v>
      </c>
      <c r="B76" s="283" t="s">
        <v>712</v>
      </c>
      <c r="C76" s="276"/>
      <c r="D76" s="276">
        <v>2449314</v>
      </c>
      <c r="E76" s="276">
        <v>2449314</v>
      </c>
      <c r="F76" s="363" t="s">
        <v>940</v>
      </c>
    </row>
    <row r="77" spans="1:6" s="282" customFormat="1" ht="12" customHeight="1">
      <c r="A77" s="234" t="s">
        <v>713</v>
      </c>
      <c r="B77" s="284" t="s">
        <v>714</v>
      </c>
      <c r="C77" s="276"/>
      <c r="D77" s="276"/>
      <c r="E77" s="259"/>
      <c r="F77" s="363" t="s">
        <v>941</v>
      </c>
    </row>
    <row r="78" spans="1:6" s="282" customFormat="1" ht="12" customHeight="1" thickBot="1">
      <c r="A78" s="236" t="s">
        <v>715</v>
      </c>
      <c r="B78" s="264" t="s">
        <v>716</v>
      </c>
      <c r="C78" s="276"/>
      <c r="D78" s="276"/>
      <c r="E78" s="259"/>
      <c r="F78" s="363" t="s">
        <v>942</v>
      </c>
    </row>
    <row r="79" spans="1:6" s="282" customFormat="1" ht="12" customHeight="1" thickBot="1">
      <c r="A79" s="295" t="s">
        <v>717</v>
      </c>
      <c r="B79" s="262" t="s">
        <v>718</v>
      </c>
      <c r="C79" s="272"/>
      <c r="D79" s="272"/>
      <c r="E79" s="255"/>
      <c r="F79" s="363" t="s">
        <v>943</v>
      </c>
    </row>
    <row r="80" spans="1:6" s="282" customFormat="1" ht="12" customHeight="1">
      <c r="A80" s="286" t="s">
        <v>719</v>
      </c>
      <c r="B80" s="283" t="s">
        <v>720</v>
      </c>
      <c r="C80" s="276">
        <v>0</v>
      </c>
      <c r="D80" s="276">
        <v>0</v>
      </c>
      <c r="E80" s="259">
        <v>0</v>
      </c>
      <c r="F80" s="363" t="s">
        <v>944</v>
      </c>
    </row>
    <row r="81" spans="1:6" s="282" customFormat="1" ht="12" customHeight="1">
      <c r="A81" s="287" t="s">
        <v>721</v>
      </c>
      <c r="B81" s="284" t="s">
        <v>722</v>
      </c>
      <c r="C81" s="276">
        <v>0</v>
      </c>
      <c r="D81" s="276">
        <v>0</v>
      </c>
      <c r="E81" s="259">
        <v>0</v>
      </c>
      <c r="F81" s="363" t="s">
        <v>945</v>
      </c>
    </row>
    <row r="82" spans="1:6" s="282" customFormat="1" ht="12" customHeight="1">
      <c r="A82" s="287" t="s">
        <v>723</v>
      </c>
      <c r="B82" s="284" t="s">
        <v>724</v>
      </c>
      <c r="C82" s="276">
        <v>0</v>
      </c>
      <c r="D82" s="276">
        <v>0</v>
      </c>
      <c r="E82" s="259">
        <v>0</v>
      </c>
      <c r="F82" s="363" t="s">
        <v>946</v>
      </c>
    </row>
    <row r="83" spans="1:6" s="282" customFormat="1" ht="12" customHeight="1" thickBot="1">
      <c r="A83" s="296" t="s">
        <v>725</v>
      </c>
      <c r="B83" s="264" t="s">
        <v>726</v>
      </c>
      <c r="C83" s="276">
        <v>0</v>
      </c>
      <c r="D83" s="276">
        <v>0</v>
      </c>
      <c r="E83" s="259">
        <v>0</v>
      </c>
      <c r="F83" s="363" t="s">
        <v>947</v>
      </c>
    </row>
    <row r="84" spans="1:6" s="282" customFormat="1" ht="12" customHeight="1" thickBot="1">
      <c r="A84" s="295" t="s">
        <v>727</v>
      </c>
      <c r="B84" s="262" t="s">
        <v>728</v>
      </c>
      <c r="C84" s="298">
        <v>0</v>
      </c>
      <c r="D84" s="298">
        <v>0</v>
      </c>
      <c r="E84" s="299">
        <v>0</v>
      </c>
      <c r="F84" s="363" t="s">
        <v>948</v>
      </c>
    </row>
    <row r="85" spans="1:6" s="282" customFormat="1" ht="12" customHeight="1" thickBot="1">
      <c r="A85" s="295" t="s">
        <v>729</v>
      </c>
      <c r="B85" s="220" t="s">
        <v>730</v>
      </c>
      <c r="C85" s="278">
        <f>C63+C67+C72+C75+C79+C84</f>
        <v>30325117</v>
      </c>
      <c r="D85" s="278">
        <f>D63+D67+D72+D75+D79+D84</f>
        <v>32774431</v>
      </c>
      <c r="E85" s="457">
        <f>E63+E67+E72+E75+E79+E84</f>
        <v>32774431</v>
      </c>
      <c r="F85" s="363" t="s">
        <v>949</v>
      </c>
    </row>
    <row r="86" spans="1:6" s="282" customFormat="1" ht="25.5" customHeight="1" thickBot="1">
      <c r="A86" s="297" t="s">
        <v>731</v>
      </c>
      <c r="B86" s="223" t="s">
        <v>732</v>
      </c>
      <c r="C86" s="278">
        <f>C85+C62</f>
        <v>142384588</v>
      </c>
      <c r="D86" s="278">
        <f>D85+D62</f>
        <v>156795610</v>
      </c>
      <c r="E86" s="278">
        <f>E85+E62</f>
        <v>161760914</v>
      </c>
      <c r="F86" s="363" t="s">
        <v>950</v>
      </c>
    </row>
    <row r="87" spans="1:6" s="282" customFormat="1" ht="12" customHeight="1">
      <c r="A87" s="218"/>
      <c r="B87" s="218"/>
      <c r="C87" s="219"/>
      <c r="D87" s="219"/>
      <c r="E87" s="219"/>
      <c r="F87" s="363"/>
    </row>
    <row r="88" spans="1:6" ht="16.5" customHeight="1">
      <c r="A88" s="571" t="s">
        <v>432</v>
      </c>
      <c r="B88" s="571"/>
      <c r="C88" s="571"/>
      <c r="D88" s="571"/>
      <c r="E88" s="571"/>
      <c r="F88" s="361"/>
    </row>
    <row r="89" spans="1:6" s="288" customFormat="1" ht="16.5" customHeight="1" thickBot="1">
      <c r="A89" s="25" t="s">
        <v>502</v>
      </c>
      <c r="B89" s="25"/>
      <c r="C89" s="249"/>
      <c r="D89" s="249"/>
      <c r="E89" s="267" t="s">
        <v>1185</v>
      </c>
      <c r="F89" s="364"/>
    </row>
    <row r="90" spans="1:6" s="288" customFormat="1" ht="16.5" customHeight="1">
      <c r="A90" s="577" t="s">
        <v>449</v>
      </c>
      <c r="B90" s="574" t="s">
        <v>559</v>
      </c>
      <c r="C90" s="572" t="str">
        <f>+C4</f>
        <v>2017.év</v>
      </c>
      <c r="D90" s="572"/>
      <c r="E90" s="573"/>
      <c r="F90" s="364"/>
    </row>
    <row r="91" spans="1:6" ht="37.5" customHeight="1" thickBot="1">
      <c r="A91" s="578"/>
      <c r="B91" s="575"/>
      <c r="C91" s="26" t="s">
        <v>560</v>
      </c>
      <c r="D91" s="26" t="s">
        <v>565</v>
      </c>
      <c r="E91" s="27" t="s">
        <v>566</v>
      </c>
      <c r="F91" s="361"/>
    </row>
    <row r="92" spans="1:6" s="281" customFormat="1" ht="12" customHeight="1" thickBot="1">
      <c r="A92" s="245" t="s">
        <v>733</v>
      </c>
      <c r="B92" s="246" t="s">
        <v>734</v>
      </c>
      <c r="C92" s="246" t="s">
        <v>735</v>
      </c>
      <c r="D92" s="246" t="s">
        <v>736</v>
      </c>
      <c r="E92" s="247" t="s">
        <v>737</v>
      </c>
      <c r="F92" s="362"/>
    </row>
    <row r="93" spans="1:6" ht="12" customHeight="1" thickBot="1">
      <c r="A93" s="240" t="s">
        <v>403</v>
      </c>
      <c r="B93" s="243" t="s">
        <v>739</v>
      </c>
      <c r="C93" s="272">
        <f>SUM(C94:C98)</f>
        <v>74566094</v>
      </c>
      <c r="D93" s="272">
        <f>SUM(D94:D98)</f>
        <v>87727503</v>
      </c>
      <c r="E93" s="266">
        <f>SUM(E94:E98)</f>
        <v>76917847</v>
      </c>
      <c r="F93" s="361" t="s">
        <v>871</v>
      </c>
    </row>
    <row r="94" spans="1:6" ht="12" customHeight="1">
      <c r="A94" s="237" t="s">
        <v>461</v>
      </c>
      <c r="B94" s="230" t="s">
        <v>433</v>
      </c>
      <c r="C94" s="75">
        <v>24666680</v>
      </c>
      <c r="D94" s="75">
        <v>24032178</v>
      </c>
      <c r="E94" s="226">
        <v>23937834</v>
      </c>
      <c r="F94" s="361" t="s">
        <v>872</v>
      </c>
    </row>
    <row r="95" spans="1:6" ht="12" customHeight="1">
      <c r="A95" s="234" t="s">
        <v>462</v>
      </c>
      <c r="B95" s="228" t="s">
        <v>523</v>
      </c>
      <c r="C95" s="273">
        <v>5325537</v>
      </c>
      <c r="D95" s="273">
        <v>5601006</v>
      </c>
      <c r="E95" s="256">
        <v>5350469</v>
      </c>
      <c r="F95" s="361" t="s">
        <v>873</v>
      </c>
    </row>
    <row r="96" spans="1:6" ht="12" customHeight="1">
      <c r="A96" s="234" t="s">
        <v>463</v>
      </c>
      <c r="B96" s="228" t="s">
        <v>490</v>
      </c>
      <c r="C96" s="275">
        <v>29043944</v>
      </c>
      <c r="D96" s="275">
        <v>36838040</v>
      </c>
      <c r="E96" s="258">
        <v>28076689</v>
      </c>
      <c r="F96" s="361" t="s">
        <v>874</v>
      </c>
    </row>
    <row r="97" spans="1:6" ht="12" customHeight="1">
      <c r="A97" s="234" t="s">
        <v>464</v>
      </c>
      <c r="B97" s="231" t="s">
        <v>524</v>
      </c>
      <c r="C97" s="275">
        <v>9162269</v>
      </c>
      <c r="D97" s="275">
        <v>14603928</v>
      </c>
      <c r="E97" s="258">
        <v>14354093</v>
      </c>
      <c r="F97" s="361" t="s">
        <v>875</v>
      </c>
    </row>
    <row r="98" spans="1:6" ht="12" customHeight="1">
      <c r="A98" s="234" t="s">
        <v>473</v>
      </c>
      <c r="B98" s="239" t="s">
        <v>525</v>
      </c>
      <c r="C98" s="275">
        <f>C99+C100+C101+C102+C103+C104+C105+C106+C107+C108</f>
        <v>6367664</v>
      </c>
      <c r="D98" s="275">
        <f>D99+D100+D101+D102+D103+D104+D105+D106+D107+D108</f>
        <v>6652351</v>
      </c>
      <c r="E98" s="275">
        <f>E99+E100+E101+E102+E103+E104+E105+E106+E107+E108</f>
        <v>5198762</v>
      </c>
      <c r="F98" s="361" t="s">
        <v>876</v>
      </c>
    </row>
    <row r="99" spans="1:6" ht="12" customHeight="1">
      <c r="A99" s="234" t="s">
        <v>465</v>
      </c>
      <c r="B99" s="228" t="s">
        <v>740</v>
      </c>
      <c r="C99" s="275">
        <v>0</v>
      </c>
      <c r="D99" s="275">
        <v>72593</v>
      </c>
      <c r="E99" s="258">
        <v>72593</v>
      </c>
      <c r="F99" s="361" t="s">
        <v>877</v>
      </c>
    </row>
    <row r="100" spans="1:6" ht="12" customHeight="1">
      <c r="A100" s="234" t="s">
        <v>466</v>
      </c>
      <c r="B100" s="251" t="s">
        <v>741</v>
      </c>
      <c r="C100" s="275">
        <v>0</v>
      </c>
      <c r="D100" s="275">
        <v>0</v>
      </c>
      <c r="E100" s="258">
        <v>0</v>
      </c>
      <c r="F100" s="361" t="s">
        <v>878</v>
      </c>
    </row>
    <row r="101" spans="1:6" ht="12" customHeight="1">
      <c r="A101" s="234" t="s">
        <v>474</v>
      </c>
      <c r="B101" s="252" t="s">
        <v>742</v>
      </c>
      <c r="C101" s="275">
        <v>0</v>
      </c>
      <c r="D101" s="275">
        <v>0</v>
      </c>
      <c r="E101" s="258">
        <v>0</v>
      </c>
      <c r="F101" s="361" t="s">
        <v>879</v>
      </c>
    </row>
    <row r="102" spans="1:6" ht="12" customHeight="1">
      <c r="A102" s="234" t="s">
        <v>475</v>
      </c>
      <c r="B102" s="252" t="s">
        <v>743</v>
      </c>
      <c r="C102" s="275">
        <v>0</v>
      </c>
      <c r="D102" s="275">
        <v>0</v>
      </c>
      <c r="E102" s="258">
        <v>0</v>
      </c>
      <c r="F102" s="361" t="s">
        <v>880</v>
      </c>
    </row>
    <row r="103" spans="1:6" ht="12" customHeight="1">
      <c r="A103" s="234" t="s">
        <v>476</v>
      </c>
      <c r="B103" s="251" t="s">
        <v>744</v>
      </c>
      <c r="C103" s="275">
        <v>6367664</v>
      </c>
      <c r="D103" s="275">
        <v>6367664</v>
      </c>
      <c r="E103" s="258">
        <v>4970766</v>
      </c>
      <c r="F103" s="361" t="s">
        <v>881</v>
      </c>
    </row>
    <row r="104" spans="1:6" ht="12" customHeight="1">
      <c r="A104" s="234" t="s">
        <v>477</v>
      </c>
      <c r="B104" s="251" t="s">
        <v>745</v>
      </c>
      <c r="C104" s="275">
        <v>0</v>
      </c>
      <c r="D104" s="275">
        <v>0</v>
      </c>
      <c r="E104" s="258">
        <v>0</v>
      </c>
      <c r="F104" s="361" t="s">
        <v>882</v>
      </c>
    </row>
    <row r="105" spans="1:6" ht="12" customHeight="1">
      <c r="A105" s="234" t="s">
        <v>479</v>
      </c>
      <c r="B105" s="252" t="s">
        <v>746</v>
      </c>
      <c r="C105" s="275">
        <v>0</v>
      </c>
      <c r="D105" s="275"/>
      <c r="E105" s="258"/>
      <c r="F105" s="361" t="s">
        <v>883</v>
      </c>
    </row>
    <row r="106" spans="1:6" ht="12" customHeight="1">
      <c r="A106" s="233" t="s">
        <v>526</v>
      </c>
      <c r="B106" s="253" t="s">
        <v>747</v>
      </c>
      <c r="C106" s="275">
        <v>0</v>
      </c>
      <c r="D106" s="275">
        <v>0</v>
      </c>
      <c r="E106" s="258">
        <v>0</v>
      </c>
      <c r="F106" s="361" t="s">
        <v>884</v>
      </c>
    </row>
    <row r="107" spans="1:6" ht="12" customHeight="1">
      <c r="A107" s="234" t="s">
        <v>748</v>
      </c>
      <c r="B107" s="253" t="s">
        <v>749</v>
      </c>
      <c r="C107" s="275">
        <v>0</v>
      </c>
      <c r="D107" s="275">
        <v>0</v>
      </c>
      <c r="E107" s="258">
        <v>0</v>
      </c>
      <c r="F107" s="361" t="s">
        <v>885</v>
      </c>
    </row>
    <row r="108" spans="1:6" ht="12" customHeight="1" thickBot="1">
      <c r="A108" s="238" t="s">
        <v>750</v>
      </c>
      <c r="B108" s="254" t="s">
        <v>751</v>
      </c>
      <c r="C108" s="76"/>
      <c r="D108" s="76">
        <v>212094</v>
      </c>
      <c r="E108" s="221">
        <v>155403</v>
      </c>
      <c r="F108" s="361" t="s">
        <v>886</v>
      </c>
    </row>
    <row r="109" spans="1:6" ht="12" customHeight="1" thickBot="1">
      <c r="A109" s="240" t="s">
        <v>404</v>
      </c>
      <c r="B109" s="243" t="s">
        <v>752</v>
      </c>
      <c r="C109" s="272">
        <f>C114+C112+C110</f>
        <v>20271444</v>
      </c>
      <c r="D109" s="272">
        <f>D114+D112+D110</f>
        <v>4093864</v>
      </c>
      <c r="E109" s="266">
        <f>E114+E112+E110</f>
        <v>2248043</v>
      </c>
      <c r="F109" s="361" t="s">
        <v>887</v>
      </c>
    </row>
    <row r="110" spans="1:6" ht="12" customHeight="1">
      <c r="A110" s="235" t="s">
        <v>467</v>
      </c>
      <c r="B110" s="228" t="s">
        <v>538</v>
      </c>
      <c r="C110" s="274">
        <v>359002</v>
      </c>
      <c r="D110" s="274">
        <v>2064508</v>
      </c>
      <c r="E110" s="257">
        <v>1784418</v>
      </c>
      <c r="F110" s="361" t="s">
        <v>888</v>
      </c>
    </row>
    <row r="111" spans="1:6" ht="12" customHeight="1">
      <c r="A111" s="235" t="s">
        <v>468</v>
      </c>
      <c r="B111" s="232" t="s">
        <v>753</v>
      </c>
      <c r="C111" s="274">
        <v>0</v>
      </c>
      <c r="D111" s="274">
        <v>0</v>
      </c>
      <c r="E111" s="257">
        <v>0</v>
      </c>
      <c r="F111" s="361" t="s">
        <v>889</v>
      </c>
    </row>
    <row r="112" spans="1:6" ht="15.75">
      <c r="A112" s="235" t="s">
        <v>469</v>
      </c>
      <c r="B112" s="232" t="s">
        <v>527</v>
      </c>
      <c r="C112" s="273">
        <v>19912442</v>
      </c>
      <c r="D112" s="273">
        <v>2029356</v>
      </c>
      <c r="E112" s="256">
        <v>463625</v>
      </c>
      <c r="F112" s="361" t="s">
        <v>890</v>
      </c>
    </row>
    <row r="113" spans="1:6" ht="12" customHeight="1">
      <c r="A113" s="235" t="s">
        <v>470</v>
      </c>
      <c r="B113" s="232" t="s">
        <v>754</v>
      </c>
      <c r="C113" s="273">
        <v>0</v>
      </c>
      <c r="D113" s="273">
        <v>0</v>
      </c>
      <c r="E113" s="256">
        <v>0</v>
      </c>
      <c r="F113" s="361" t="s">
        <v>891</v>
      </c>
    </row>
    <row r="114" spans="1:6" ht="12" customHeight="1">
      <c r="A114" s="235" t="s">
        <v>471</v>
      </c>
      <c r="B114" s="264" t="s">
        <v>540</v>
      </c>
      <c r="C114" s="273"/>
      <c r="D114" s="273"/>
      <c r="E114" s="256"/>
      <c r="F114" s="361" t="s">
        <v>892</v>
      </c>
    </row>
    <row r="115" spans="1:6" ht="21.75" customHeight="1">
      <c r="A115" s="235" t="s">
        <v>478</v>
      </c>
      <c r="B115" s="263" t="s">
        <v>755</v>
      </c>
      <c r="C115" s="273">
        <v>0</v>
      </c>
      <c r="D115" s="273">
        <v>0</v>
      </c>
      <c r="E115" s="256">
        <v>0</v>
      </c>
      <c r="F115" s="361" t="s">
        <v>893</v>
      </c>
    </row>
    <row r="116" spans="1:6" ht="24" customHeight="1">
      <c r="A116" s="235" t="s">
        <v>480</v>
      </c>
      <c r="B116" s="279" t="s">
        <v>756</v>
      </c>
      <c r="C116" s="273">
        <v>0</v>
      </c>
      <c r="D116" s="273">
        <v>0</v>
      </c>
      <c r="E116" s="256">
        <v>0</v>
      </c>
      <c r="F116" s="361" t="s">
        <v>894</v>
      </c>
    </row>
    <row r="117" spans="1:6" ht="12" customHeight="1">
      <c r="A117" s="235" t="s">
        <v>528</v>
      </c>
      <c r="B117" s="252" t="s">
        <v>743</v>
      </c>
      <c r="C117" s="273">
        <v>0</v>
      </c>
      <c r="D117" s="273">
        <v>0</v>
      </c>
      <c r="E117" s="256">
        <v>0</v>
      </c>
      <c r="F117" s="361" t="s">
        <v>895</v>
      </c>
    </row>
    <row r="118" spans="1:6" ht="12" customHeight="1">
      <c r="A118" s="235" t="s">
        <v>529</v>
      </c>
      <c r="B118" s="252" t="s">
        <v>757</v>
      </c>
      <c r="C118" s="273">
        <v>0</v>
      </c>
      <c r="D118" s="273">
        <v>0</v>
      </c>
      <c r="E118" s="256">
        <v>0</v>
      </c>
      <c r="F118" s="361" t="s">
        <v>896</v>
      </c>
    </row>
    <row r="119" spans="1:6" ht="12" customHeight="1">
      <c r="A119" s="235" t="s">
        <v>530</v>
      </c>
      <c r="B119" s="252" t="s">
        <v>758</v>
      </c>
      <c r="C119" s="273">
        <v>0</v>
      </c>
      <c r="D119" s="273">
        <v>0</v>
      </c>
      <c r="E119" s="256">
        <v>0</v>
      </c>
      <c r="F119" s="361" t="s">
        <v>897</v>
      </c>
    </row>
    <row r="120" spans="1:6" s="300" customFormat="1" ht="12" customHeight="1">
      <c r="A120" s="235" t="s">
        <v>759</v>
      </c>
      <c r="B120" s="252" t="s">
        <v>746</v>
      </c>
      <c r="C120" s="273"/>
      <c r="D120" s="273"/>
      <c r="E120" s="256"/>
      <c r="F120" s="361" t="s">
        <v>898</v>
      </c>
    </row>
    <row r="121" spans="1:6" ht="12" customHeight="1">
      <c r="A121" s="235" t="s">
        <v>760</v>
      </c>
      <c r="B121" s="252" t="s">
        <v>761</v>
      </c>
      <c r="C121" s="273"/>
      <c r="D121" s="273"/>
      <c r="E121" s="256"/>
      <c r="F121" s="361" t="s">
        <v>899</v>
      </c>
    </row>
    <row r="122" spans="1:6" ht="12" customHeight="1" thickBot="1">
      <c r="A122" s="233" t="s">
        <v>762</v>
      </c>
      <c r="B122" s="252" t="s">
        <v>763</v>
      </c>
      <c r="C122" s="275"/>
      <c r="D122" s="275"/>
      <c r="E122" s="258"/>
      <c r="F122" s="361" t="s">
        <v>900</v>
      </c>
    </row>
    <row r="123" spans="1:6" ht="12" customHeight="1" thickBot="1">
      <c r="A123" s="240" t="s">
        <v>405</v>
      </c>
      <c r="B123" s="248" t="s">
        <v>764</v>
      </c>
      <c r="C123" s="272"/>
      <c r="D123" s="272"/>
      <c r="E123" s="255"/>
      <c r="F123" s="361" t="s">
        <v>901</v>
      </c>
    </row>
    <row r="124" spans="1:6" ht="12" customHeight="1">
      <c r="A124" s="235" t="s">
        <v>450</v>
      </c>
      <c r="B124" s="229" t="s">
        <v>439</v>
      </c>
      <c r="C124" s="274"/>
      <c r="D124" s="274"/>
      <c r="E124" s="257"/>
      <c r="F124" s="361" t="s">
        <v>902</v>
      </c>
    </row>
    <row r="125" spans="1:6" ht="12" customHeight="1" thickBot="1">
      <c r="A125" s="236" t="s">
        <v>451</v>
      </c>
      <c r="B125" s="232" t="s">
        <v>440</v>
      </c>
      <c r="C125" s="275"/>
      <c r="D125" s="275"/>
      <c r="E125" s="258"/>
      <c r="F125" s="361" t="s">
        <v>903</v>
      </c>
    </row>
    <row r="126" spans="1:6" ht="12" customHeight="1" thickBot="1">
      <c r="A126" s="240" t="s">
        <v>406</v>
      </c>
      <c r="B126" s="248" t="s">
        <v>765</v>
      </c>
      <c r="C126" s="272">
        <f>C123+C109+C93</f>
        <v>94837538</v>
      </c>
      <c r="D126" s="272">
        <f>D123+D109+D93</f>
        <v>91821367</v>
      </c>
      <c r="E126" s="266">
        <f>E123+E109+E93</f>
        <v>79165890</v>
      </c>
      <c r="F126" s="361" t="s">
        <v>904</v>
      </c>
    </row>
    <row r="127" spans="1:6" ht="12" customHeight="1" thickBot="1">
      <c r="A127" s="240" t="s">
        <v>407</v>
      </c>
      <c r="B127" s="248" t="s">
        <v>766</v>
      </c>
      <c r="C127" s="272"/>
      <c r="D127" s="272"/>
      <c r="E127" s="255"/>
      <c r="F127" s="361" t="s">
        <v>905</v>
      </c>
    </row>
    <row r="128" spans="1:6" ht="12" customHeight="1">
      <c r="A128" s="235" t="s">
        <v>454</v>
      </c>
      <c r="B128" s="229" t="s">
        <v>767</v>
      </c>
      <c r="C128" s="273"/>
      <c r="D128" s="273"/>
      <c r="E128" s="256"/>
      <c r="F128" s="361" t="s">
        <v>906</v>
      </c>
    </row>
    <row r="129" spans="1:6" ht="12" customHeight="1">
      <c r="A129" s="235" t="s">
        <v>455</v>
      </c>
      <c r="B129" s="229" t="s">
        <v>768</v>
      </c>
      <c r="C129" s="273"/>
      <c r="D129" s="273"/>
      <c r="E129" s="256"/>
      <c r="F129" s="361" t="s">
        <v>907</v>
      </c>
    </row>
    <row r="130" spans="1:6" ht="12" customHeight="1" thickBot="1">
      <c r="A130" s="233" t="s">
        <v>456</v>
      </c>
      <c r="B130" s="227" t="s">
        <v>769</v>
      </c>
      <c r="C130" s="273"/>
      <c r="D130" s="273"/>
      <c r="E130" s="256"/>
      <c r="F130" s="361" t="s">
        <v>908</v>
      </c>
    </row>
    <row r="131" spans="1:6" ht="12" customHeight="1" thickBot="1">
      <c r="A131" s="240" t="s">
        <v>408</v>
      </c>
      <c r="B131" s="248" t="s">
        <v>770</v>
      </c>
      <c r="C131" s="272"/>
      <c r="D131" s="272"/>
      <c r="E131" s="255"/>
      <c r="F131" s="361" t="s">
        <v>909</v>
      </c>
    </row>
    <row r="132" spans="1:6" ht="12" customHeight="1">
      <c r="A132" s="235" t="s">
        <v>457</v>
      </c>
      <c r="B132" s="229" t="s">
        <v>771</v>
      </c>
      <c r="C132" s="273"/>
      <c r="D132" s="273"/>
      <c r="E132" s="256"/>
      <c r="F132" s="361" t="s">
        <v>910</v>
      </c>
    </row>
    <row r="133" spans="1:6" ht="12" customHeight="1">
      <c r="A133" s="235" t="s">
        <v>458</v>
      </c>
      <c r="B133" s="229" t="s">
        <v>772</v>
      </c>
      <c r="C133" s="273">
        <v>0</v>
      </c>
      <c r="D133" s="273">
        <v>0</v>
      </c>
      <c r="E133" s="256">
        <v>0</v>
      </c>
      <c r="F133" s="361" t="s">
        <v>911</v>
      </c>
    </row>
    <row r="134" spans="1:6" ht="12" customHeight="1">
      <c r="A134" s="235" t="s">
        <v>668</v>
      </c>
      <c r="B134" s="229" t="s">
        <v>773</v>
      </c>
      <c r="C134" s="273">
        <v>0</v>
      </c>
      <c r="D134" s="273">
        <v>0</v>
      </c>
      <c r="E134" s="256">
        <v>0</v>
      </c>
      <c r="F134" s="361" t="s">
        <v>912</v>
      </c>
    </row>
    <row r="135" spans="1:6" ht="12" customHeight="1" thickBot="1">
      <c r="A135" s="233" t="s">
        <v>670</v>
      </c>
      <c r="B135" s="227" t="s">
        <v>774</v>
      </c>
      <c r="C135" s="273">
        <v>0</v>
      </c>
      <c r="D135" s="273">
        <v>0</v>
      </c>
      <c r="E135" s="256">
        <v>0</v>
      </c>
      <c r="F135" s="361" t="s">
        <v>913</v>
      </c>
    </row>
    <row r="136" spans="1:6" ht="12" customHeight="1" thickBot="1">
      <c r="A136" s="240" t="s">
        <v>409</v>
      </c>
      <c r="B136" s="248" t="s">
        <v>775</v>
      </c>
      <c r="C136" s="278">
        <f>SUM(C137:C141)</f>
        <v>42303271</v>
      </c>
      <c r="D136" s="278">
        <f>SUM(D137:D141)</f>
        <v>42303271</v>
      </c>
      <c r="E136" s="457">
        <f>SUM(E137:E141)</f>
        <v>39090257</v>
      </c>
      <c r="F136" s="458">
        <f>SUM(F137:F141)</f>
        <v>0</v>
      </c>
    </row>
    <row r="137" spans="1:6" ht="12" customHeight="1">
      <c r="A137" s="235" t="s">
        <v>459</v>
      </c>
      <c r="B137" s="229" t="s">
        <v>776</v>
      </c>
      <c r="C137" s="273"/>
      <c r="D137" s="273">
        <v>0</v>
      </c>
      <c r="E137" s="256">
        <v>0</v>
      </c>
      <c r="F137" s="361" t="s">
        <v>915</v>
      </c>
    </row>
    <row r="138" spans="1:6" ht="12" customHeight="1">
      <c r="A138" s="235" t="s">
        <v>460</v>
      </c>
      <c r="B138" s="229" t="s">
        <v>777</v>
      </c>
      <c r="C138" s="273">
        <v>2391518</v>
      </c>
      <c r="D138" s="273">
        <v>2391518</v>
      </c>
      <c r="E138" s="273">
        <v>2391518</v>
      </c>
      <c r="F138" s="361" t="s">
        <v>916</v>
      </c>
    </row>
    <row r="139" spans="1:6" ht="12" customHeight="1">
      <c r="A139" s="235" t="s">
        <v>677</v>
      </c>
      <c r="B139" s="229" t="s">
        <v>778</v>
      </c>
      <c r="C139" s="273"/>
      <c r="D139" s="273">
        <v>0</v>
      </c>
      <c r="E139" s="256">
        <v>0</v>
      </c>
      <c r="F139" s="361" t="s">
        <v>917</v>
      </c>
    </row>
    <row r="140" spans="1:6" ht="12" customHeight="1">
      <c r="A140" s="235" t="s">
        <v>679</v>
      </c>
      <c r="B140" s="227" t="s">
        <v>995</v>
      </c>
      <c r="C140" s="273">
        <v>39911753</v>
      </c>
      <c r="D140" s="273">
        <v>39911753</v>
      </c>
      <c r="E140" s="256">
        <v>36698739</v>
      </c>
      <c r="F140" s="361"/>
    </row>
    <row r="141" spans="1:6" ht="12" customHeight="1" thickBot="1">
      <c r="A141" s="235" t="s">
        <v>994</v>
      </c>
      <c r="B141" s="227" t="s">
        <v>779</v>
      </c>
      <c r="C141" s="273"/>
      <c r="D141" s="273">
        <v>0</v>
      </c>
      <c r="E141" s="256">
        <v>0</v>
      </c>
      <c r="F141" s="361" t="s">
        <v>918</v>
      </c>
    </row>
    <row r="142" spans="1:9" ht="15" customHeight="1" thickBot="1">
      <c r="A142" s="240" t="s">
        <v>410</v>
      </c>
      <c r="B142" s="248" t="s">
        <v>780</v>
      </c>
      <c r="C142" s="77"/>
      <c r="D142" s="77"/>
      <c r="E142" s="225"/>
      <c r="F142" s="361" t="s">
        <v>919</v>
      </c>
      <c r="G142" s="289"/>
      <c r="H142" s="289"/>
      <c r="I142" s="289"/>
    </row>
    <row r="143" spans="1:6" s="282" customFormat="1" ht="12.75" customHeight="1">
      <c r="A143" s="235" t="s">
        <v>521</v>
      </c>
      <c r="B143" s="229" t="s">
        <v>781</v>
      </c>
      <c r="C143" s="273">
        <v>0</v>
      </c>
      <c r="D143" s="273">
        <v>0</v>
      </c>
      <c r="E143" s="256">
        <v>0</v>
      </c>
      <c r="F143" s="361" t="s">
        <v>920</v>
      </c>
    </row>
    <row r="144" spans="1:6" ht="12.75" customHeight="1">
      <c r="A144" s="235" t="s">
        <v>522</v>
      </c>
      <c r="B144" s="229" t="s">
        <v>782</v>
      </c>
      <c r="C144" s="273">
        <v>0</v>
      </c>
      <c r="D144" s="273">
        <v>0</v>
      </c>
      <c r="E144" s="256">
        <v>0</v>
      </c>
      <c r="F144" s="361" t="s">
        <v>921</v>
      </c>
    </row>
    <row r="145" spans="1:6" ht="12.75" customHeight="1">
      <c r="A145" s="235" t="s">
        <v>539</v>
      </c>
      <c r="B145" s="229" t="s">
        <v>783</v>
      </c>
      <c r="C145" s="273">
        <v>0</v>
      </c>
      <c r="D145" s="273">
        <v>0</v>
      </c>
      <c r="E145" s="256">
        <v>0</v>
      </c>
      <c r="F145" s="361" t="s">
        <v>922</v>
      </c>
    </row>
    <row r="146" spans="1:6" ht="12.75" customHeight="1" thickBot="1">
      <c r="A146" s="235" t="s">
        <v>685</v>
      </c>
      <c r="B146" s="229" t="s">
        <v>784</v>
      </c>
      <c r="C146" s="273">
        <v>0</v>
      </c>
      <c r="D146" s="273">
        <v>0</v>
      </c>
      <c r="E146" s="256">
        <v>0</v>
      </c>
      <c r="F146" s="361" t="s">
        <v>923</v>
      </c>
    </row>
    <row r="147" spans="1:6" ht="16.5" thickBot="1">
      <c r="A147" s="240" t="s">
        <v>411</v>
      </c>
      <c r="B147" s="248" t="s">
        <v>785</v>
      </c>
      <c r="C147" s="224">
        <f>C142+C136+C131+C127</f>
        <v>42303271</v>
      </c>
      <c r="D147" s="224">
        <f>D142+D136+D131+D127</f>
        <v>42303271</v>
      </c>
      <c r="E147" s="387">
        <f>E142+E136+E131+E127</f>
        <v>39090257</v>
      </c>
      <c r="F147" s="361" t="s">
        <v>924</v>
      </c>
    </row>
    <row r="148" spans="1:6" ht="16.5" thickBot="1">
      <c r="A148" s="265" t="s">
        <v>412</v>
      </c>
      <c r="B148" s="268" t="s">
        <v>786</v>
      </c>
      <c r="C148" s="224">
        <f>C147+C126</f>
        <v>137140809</v>
      </c>
      <c r="D148" s="224">
        <f>D147+D126</f>
        <v>134124638</v>
      </c>
      <c r="E148" s="224">
        <f>E147+E126</f>
        <v>118256147</v>
      </c>
      <c r="F148" s="361" t="s">
        <v>925</v>
      </c>
    </row>
    <row r="150" spans="1:5" ht="18.75" customHeight="1">
      <c r="A150" s="576" t="s">
        <v>787</v>
      </c>
      <c r="B150" s="576"/>
      <c r="C150" s="576"/>
      <c r="D150" s="576"/>
      <c r="E150" s="576"/>
    </row>
    <row r="151" spans="1:5" ht="13.5" customHeight="1" thickBot="1">
      <c r="A151" s="250" t="s">
        <v>503</v>
      </c>
      <c r="B151" s="250"/>
      <c r="C151" s="280"/>
      <c r="E151" s="267" t="s">
        <v>1185</v>
      </c>
    </row>
    <row r="152" spans="1:5" ht="21.75" thickBot="1">
      <c r="A152" s="240">
        <v>1</v>
      </c>
      <c r="B152" s="243" t="s">
        <v>788</v>
      </c>
      <c r="C152" s="266">
        <f>C62-C126</f>
        <v>17221933</v>
      </c>
      <c r="D152" s="266">
        <f>D62-D126</f>
        <v>32199812</v>
      </c>
      <c r="E152" s="266">
        <f>E62-E126</f>
        <v>49820593</v>
      </c>
    </row>
    <row r="153" spans="1:5" ht="21.75" thickBot="1">
      <c r="A153" s="240" t="s">
        <v>404</v>
      </c>
      <c r="B153" s="243" t="s">
        <v>789</v>
      </c>
      <c r="C153" s="266">
        <f>+C85-C147</f>
        <v>-11978154</v>
      </c>
      <c r="D153" s="266">
        <f>+D85-D147</f>
        <v>-9528840</v>
      </c>
      <c r="E153" s="266">
        <f>+E85-E147</f>
        <v>-6315826</v>
      </c>
    </row>
    <row r="154" ht="7.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spans="3:6" s="269" customFormat="1" ht="12.75" customHeight="1">
      <c r="C163" s="270"/>
      <c r="D163" s="270"/>
      <c r="E163" s="270"/>
      <c r="F163" s="280"/>
    </row>
  </sheetData>
  <sheetProtection/>
  <mergeCells count="10">
    <mergeCell ref="A1:F1"/>
    <mergeCell ref="A2:E2"/>
    <mergeCell ref="B90:B91"/>
    <mergeCell ref="A150:E150"/>
    <mergeCell ref="A90:A91"/>
    <mergeCell ref="C90:E90"/>
    <mergeCell ref="C4:E4"/>
    <mergeCell ref="B4:B5"/>
    <mergeCell ref="A4:A5"/>
    <mergeCell ref="A88:E88"/>
  </mergeCells>
  <printOptions horizontalCentered="1"/>
  <pageMargins left="0.7874015748031497" right="0.7874015748031497" top="0.7480314960629921" bottom="0.4330708661417323" header="0.15748031496062992" footer="0.2755905511811024"/>
  <pageSetup horizontalDpi="300" verticalDpi="300" orientation="portrait" paperSize="9" scale="65" r:id="rId1"/>
  <headerFooter alignWithMargins="0">
    <oddHeader>&amp;C&amp;"Times New Roman CE,Félkövér"&amp;12
Jászboldogháza Községi Önkormányzat
2017. ÉVI ZÁRSZÁMADÁS
KÖTELEZŐ FELADATAINAK MÉRLEGE 
&amp;R&amp;"Times New Roman CE,Félkövér dőlt"&amp;11 1.2. melléklet a 3/2018. (V.29.) önkormányzati rendelethez</oddHeader>
  </headerFooter>
  <rowBreaks count="1" manualBreakCount="1">
    <brk id="8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162"/>
  <sheetViews>
    <sheetView zoomScale="130" zoomScaleNormal="130" zoomScaleSheetLayoutView="100" workbookViewId="0" topLeftCell="A1">
      <selection activeCell="E147" sqref="E147"/>
    </sheetView>
  </sheetViews>
  <sheetFormatPr defaultColWidth="9.00390625" defaultRowHeight="12.75"/>
  <cols>
    <col min="1" max="1" width="9.50390625" style="269" customWidth="1"/>
    <col min="2" max="2" width="60.875" style="269" customWidth="1"/>
    <col min="3" max="4" width="15.875" style="270" customWidth="1"/>
    <col min="5" max="5" width="17.875" style="270" bestFit="1" customWidth="1"/>
    <col min="6" max="6" width="9.375" style="280" hidden="1" customWidth="1"/>
    <col min="7" max="9" width="9.375" style="280" customWidth="1"/>
    <col min="10" max="10" width="10.50390625" style="280" bestFit="1" customWidth="1"/>
    <col min="11" max="11" width="9.375" style="280" customWidth="1"/>
    <col min="12" max="13" width="12.50390625" style="280" bestFit="1" customWidth="1"/>
    <col min="14" max="16384" width="9.375" style="280" customWidth="1"/>
  </cols>
  <sheetData>
    <row r="1" spans="1:6" ht="15.75">
      <c r="A1" s="581"/>
      <c r="B1" s="582"/>
      <c r="C1" s="582"/>
      <c r="D1" s="582"/>
      <c r="E1" s="582"/>
      <c r="F1" s="582"/>
    </row>
    <row r="2" spans="1:5" ht="15.75" customHeight="1">
      <c r="A2" s="571" t="s">
        <v>400</v>
      </c>
      <c r="B2" s="571"/>
      <c r="C2" s="571"/>
      <c r="D2" s="571"/>
      <c r="E2" s="571"/>
    </row>
    <row r="3" spans="1:5" ht="15.75" customHeight="1" thickBot="1">
      <c r="A3" s="24" t="s">
        <v>501</v>
      </c>
      <c r="B3" s="24"/>
      <c r="C3" s="267"/>
      <c r="D3" s="267"/>
      <c r="E3" s="267" t="s">
        <v>1185</v>
      </c>
    </row>
    <row r="4" spans="1:6" ht="15.75" customHeight="1">
      <c r="A4" s="577" t="s">
        <v>449</v>
      </c>
      <c r="B4" s="574" t="s">
        <v>402</v>
      </c>
      <c r="C4" s="572" t="str">
        <f>+'1.1.sz.mell.'!C3:E3</f>
        <v>2017.év</v>
      </c>
      <c r="D4" s="572"/>
      <c r="E4" s="573"/>
      <c r="F4" s="361"/>
    </row>
    <row r="5" spans="1:6" ht="37.5" customHeight="1" thickBot="1">
      <c r="A5" s="578"/>
      <c r="B5" s="575"/>
      <c r="C5" s="26" t="s">
        <v>560</v>
      </c>
      <c r="D5" s="26" t="s">
        <v>565</v>
      </c>
      <c r="E5" s="27" t="s">
        <v>566</v>
      </c>
      <c r="F5" s="361"/>
    </row>
    <row r="6" spans="1:6" s="281" customFormat="1" ht="12" customHeight="1" thickBot="1">
      <c r="A6" s="245" t="s">
        <v>733</v>
      </c>
      <c r="B6" s="246" t="s">
        <v>734</v>
      </c>
      <c r="C6" s="246" t="s">
        <v>735</v>
      </c>
      <c r="D6" s="246" t="s">
        <v>736</v>
      </c>
      <c r="E6" s="293" t="s">
        <v>737</v>
      </c>
      <c r="F6" s="362"/>
    </row>
    <row r="7" spans="1:6" s="282" customFormat="1" ht="12" customHeight="1" thickBot="1">
      <c r="A7" s="240" t="s">
        <v>403</v>
      </c>
      <c r="B7" s="241" t="s">
        <v>617</v>
      </c>
      <c r="C7" s="272">
        <v>0</v>
      </c>
      <c r="D7" s="272">
        <v>0</v>
      </c>
      <c r="E7" s="255">
        <v>0</v>
      </c>
      <c r="F7" s="363" t="s">
        <v>871</v>
      </c>
    </row>
    <row r="8" spans="1:6" s="282" customFormat="1" ht="12" customHeight="1">
      <c r="A8" s="235" t="s">
        <v>461</v>
      </c>
      <c r="B8" s="283" t="s">
        <v>618</v>
      </c>
      <c r="C8" s="274"/>
      <c r="D8" s="274"/>
      <c r="E8" s="257"/>
      <c r="F8" s="363" t="s">
        <v>872</v>
      </c>
    </row>
    <row r="9" spans="1:6" s="282" customFormat="1" ht="12" customHeight="1">
      <c r="A9" s="234" t="s">
        <v>462</v>
      </c>
      <c r="B9" s="284" t="s">
        <v>619</v>
      </c>
      <c r="C9" s="273"/>
      <c r="D9" s="273"/>
      <c r="E9" s="256"/>
      <c r="F9" s="363" t="s">
        <v>873</v>
      </c>
    </row>
    <row r="10" spans="1:6" s="282" customFormat="1" ht="12" customHeight="1">
      <c r="A10" s="234" t="s">
        <v>463</v>
      </c>
      <c r="B10" s="284" t="s">
        <v>620</v>
      </c>
      <c r="C10" s="273"/>
      <c r="D10" s="273"/>
      <c r="E10" s="256"/>
      <c r="F10" s="363" t="s">
        <v>874</v>
      </c>
    </row>
    <row r="11" spans="1:6" s="282" customFormat="1" ht="12" customHeight="1">
      <c r="A11" s="234" t="s">
        <v>464</v>
      </c>
      <c r="B11" s="284" t="s">
        <v>621</v>
      </c>
      <c r="C11" s="273"/>
      <c r="D11" s="273"/>
      <c r="E11" s="256"/>
      <c r="F11" s="363" t="s">
        <v>875</v>
      </c>
    </row>
    <row r="12" spans="1:6" s="282" customFormat="1" ht="12" customHeight="1">
      <c r="A12" s="234" t="s">
        <v>497</v>
      </c>
      <c r="B12" s="284" t="s">
        <v>622</v>
      </c>
      <c r="C12" s="273"/>
      <c r="D12" s="273"/>
      <c r="E12" s="256"/>
      <c r="F12" s="363" t="s">
        <v>876</v>
      </c>
    </row>
    <row r="13" spans="1:6" s="282" customFormat="1" ht="12" customHeight="1" thickBot="1">
      <c r="A13" s="236" t="s">
        <v>465</v>
      </c>
      <c r="B13" s="285" t="s">
        <v>623</v>
      </c>
      <c r="C13" s="275"/>
      <c r="D13" s="275"/>
      <c r="E13" s="258"/>
      <c r="F13" s="363" t="s">
        <v>877</v>
      </c>
    </row>
    <row r="14" spans="1:6" s="282" customFormat="1" ht="22.5" customHeight="1" thickBot="1">
      <c r="A14" s="240" t="s">
        <v>404</v>
      </c>
      <c r="B14" s="262" t="s">
        <v>624</v>
      </c>
      <c r="C14" s="272">
        <f>SUM(C15:C20)</f>
        <v>50755068</v>
      </c>
      <c r="D14" s="272">
        <f>SUM(D15:D20)</f>
        <v>61401059</v>
      </c>
      <c r="E14" s="266">
        <f>SUM(E15:E20)</f>
        <v>56006711</v>
      </c>
      <c r="F14" s="363" t="s">
        <v>878</v>
      </c>
    </row>
    <row r="15" spans="1:6" s="282" customFormat="1" ht="12" customHeight="1">
      <c r="A15" s="235" t="s">
        <v>467</v>
      </c>
      <c r="B15" s="283" t="s">
        <v>625</v>
      </c>
      <c r="C15" s="274">
        <v>0</v>
      </c>
      <c r="D15" s="274">
        <v>0</v>
      </c>
      <c r="E15" s="257">
        <v>0</v>
      </c>
      <c r="F15" s="363" t="s">
        <v>879</v>
      </c>
    </row>
    <row r="16" spans="1:6" s="282" customFormat="1" ht="12" customHeight="1">
      <c r="A16" s="234" t="s">
        <v>468</v>
      </c>
      <c r="B16" s="284" t="s">
        <v>626</v>
      </c>
      <c r="C16" s="273">
        <v>0</v>
      </c>
      <c r="D16" s="273">
        <v>0</v>
      </c>
      <c r="E16" s="256">
        <v>0</v>
      </c>
      <c r="F16" s="363" t="s">
        <v>880</v>
      </c>
    </row>
    <row r="17" spans="1:6" s="282" customFormat="1" ht="12" customHeight="1">
      <c r="A17" s="234" t="s">
        <v>469</v>
      </c>
      <c r="B17" s="284" t="s">
        <v>627</v>
      </c>
      <c r="C17" s="273">
        <v>0</v>
      </c>
      <c r="D17" s="273">
        <v>0</v>
      </c>
      <c r="E17" s="256">
        <v>0</v>
      </c>
      <c r="F17" s="363" t="s">
        <v>881</v>
      </c>
    </row>
    <row r="18" spans="1:6" s="282" customFormat="1" ht="12" customHeight="1">
      <c r="A18" s="234" t="s">
        <v>470</v>
      </c>
      <c r="B18" s="284" t="s">
        <v>629</v>
      </c>
      <c r="C18" s="273">
        <v>0</v>
      </c>
      <c r="D18" s="273">
        <v>0</v>
      </c>
      <c r="E18" s="256">
        <v>0</v>
      </c>
      <c r="F18" s="363" t="s">
        <v>882</v>
      </c>
    </row>
    <row r="19" spans="1:6" s="282" customFormat="1" ht="12" customHeight="1">
      <c r="A19" s="234" t="s">
        <v>471</v>
      </c>
      <c r="B19" s="284" t="s">
        <v>630</v>
      </c>
      <c r="C19" s="273">
        <v>50755068</v>
      </c>
      <c r="D19" s="273">
        <v>61401059</v>
      </c>
      <c r="E19" s="256">
        <v>56006711</v>
      </c>
      <c r="F19" s="363" t="s">
        <v>883</v>
      </c>
    </row>
    <row r="20" spans="1:6" s="282" customFormat="1" ht="12" customHeight="1" thickBot="1">
      <c r="A20" s="236" t="s">
        <v>478</v>
      </c>
      <c r="B20" s="285" t="s">
        <v>631</v>
      </c>
      <c r="C20" s="275">
        <v>0</v>
      </c>
      <c r="D20" s="275">
        <v>0</v>
      </c>
      <c r="E20" s="258">
        <v>0</v>
      </c>
      <c r="F20" s="363" t="s">
        <v>884</v>
      </c>
    </row>
    <row r="21" spans="1:6" s="282" customFormat="1" ht="21" customHeight="1" thickBot="1">
      <c r="A21" s="240" t="s">
        <v>405</v>
      </c>
      <c r="B21" s="241" t="s">
        <v>632</v>
      </c>
      <c r="C21" s="272">
        <f>C22+C23+C24+C25+C26</f>
        <v>0</v>
      </c>
      <c r="D21" s="272">
        <f>D22+D23+D24+D25+D26</f>
        <v>111424771</v>
      </c>
      <c r="E21" s="272">
        <f>E22+E23+E24+E25+E26</f>
        <v>111384771</v>
      </c>
      <c r="F21" s="363" t="s">
        <v>885</v>
      </c>
    </row>
    <row r="22" spans="1:6" s="282" customFormat="1" ht="12" customHeight="1">
      <c r="A22" s="235" t="s">
        <v>450</v>
      </c>
      <c r="B22" s="283" t="s">
        <v>633</v>
      </c>
      <c r="C22" s="274">
        <v>0</v>
      </c>
      <c r="D22" s="274">
        <v>1599006</v>
      </c>
      <c r="E22" s="257">
        <v>1559006</v>
      </c>
      <c r="F22" s="363" t="s">
        <v>886</v>
      </c>
    </row>
    <row r="23" spans="1:6" s="282" customFormat="1" ht="12" customHeight="1">
      <c r="A23" s="234" t="s">
        <v>451</v>
      </c>
      <c r="B23" s="284" t="s">
        <v>634</v>
      </c>
      <c r="C23" s="273">
        <v>0</v>
      </c>
      <c r="D23" s="273">
        <v>0</v>
      </c>
      <c r="E23" s="256">
        <v>0</v>
      </c>
      <c r="F23" s="363" t="s">
        <v>887</v>
      </c>
    </row>
    <row r="24" spans="1:6" s="282" customFormat="1" ht="12" customHeight="1">
      <c r="A24" s="234" t="s">
        <v>452</v>
      </c>
      <c r="B24" s="284" t="s">
        <v>635</v>
      </c>
      <c r="C24" s="273">
        <v>0</v>
      </c>
      <c r="D24" s="273">
        <v>0</v>
      </c>
      <c r="E24" s="256">
        <v>0</v>
      </c>
      <c r="F24" s="363" t="s">
        <v>888</v>
      </c>
    </row>
    <row r="25" spans="1:6" s="282" customFormat="1" ht="12" customHeight="1">
      <c r="A25" s="234" t="s">
        <v>453</v>
      </c>
      <c r="B25" s="284" t="s">
        <v>636</v>
      </c>
      <c r="C25" s="273">
        <v>0</v>
      </c>
      <c r="D25" s="273">
        <v>0</v>
      </c>
      <c r="E25" s="256">
        <v>0</v>
      </c>
      <c r="F25" s="363" t="s">
        <v>889</v>
      </c>
    </row>
    <row r="26" spans="1:6" s="282" customFormat="1" ht="12" customHeight="1">
      <c r="A26" s="234" t="s">
        <v>511</v>
      </c>
      <c r="B26" s="284" t="s">
        <v>637</v>
      </c>
      <c r="C26" s="273">
        <v>0</v>
      </c>
      <c r="D26" s="273">
        <v>109825765</v>
      </c>
      <c r="E26" s="256">
        <v>109825765</v>
      </c>
      <c r="F26" s="363" t="s">
        <v>890</v>
      </c>
    </row>
    <row r="27" spans="1:6" s="282" customFormat="1" ht="12" customHeight="1" thickBot="1">
      <c r="A27" s="236" t="s">
        <v>512</v>
      </c>
      <c r="B27" s="285" t="s">
        <v>638</v>
      </c>
      <c r="C27" s="275">
        <v>0</v>
      </c>
      <c r="D27" s="273">
        <v>109825765</v>
      </c>
      <c r="E27" s="256">
        <v>109825765</v>
      </c>
      <c r="F27" s="363" t="s">
        <v>891</v>
      </c>
    </row>
    <row r="28" spans="1:6" s="282" customFormat="1" ht="12" customHeight="1" thickBot="1">
      <c r="A28" s="240" t="s">
        <v>513</v>
      </c>
      <c r="B28" s="241" t="s">
        <v>639</v>
      </c>
      <c r="C28" s="278"/>
      <c r="D28" s="278"/>
      <c r="E28" s="290"/>
      <c r="F28" s="363" t="s">
        <v>892</v>
      </c>
    </row>
    <row r="29" spans="1:6" s="282" customFormat="1" ht="12" customHeight="1">
      <c r="A29" s="235" t="s">
        <v>640</v>
      </c>
      <c r="B29" s="283" t="s">
        <v>641</v>
      </c>
      <c r="C29" s="292"/>
      <c r="D29" s="292"/>
      <c r="E29" s="291"/>
      <c r="F29" s="363" t="s">
        <v>893</v>
      </c>
    </row>
    <row r="30" spans="1:6" s="282" customFormat="1" ht="12" customHeight="1">
      <c r="A30" s="234" t="s">
        <v>642</v>
      </c>
      <c r="B30" s="284" t="s">
        <v>643</v>
      </c>
      <c r="C30" s="273"/>
      <c r="D30" s="273"/>
      <c r="E30" s="256"/>
      <c r="F30" s="363" t="s">
        <v>894</v>
      </c>
    </row>
    <row r="31" spans="1:6" s="282" customFormat="1" ht="12" customHeight="1">
      <c r="A31" s="234" t="s">
        <v>644</v>
      </c>
      <c r="B31" s="284" t="s">
        <v>645</v>
      </c>
      <c r="C31" s="273"/>
      <c r="D31" s="273"/>
      <c r="E31" s="256"/>
      <c r="F31" s="363" t="s">
        <v>895</v>
      </c>
    </row>
    <row r="32" spans="1:6" s="282" customFormat="1" ht="12" customHeight="1">
      <c r="A32" s="234" t="s">
        <v>646</v>
      </c>
      <c r="B32" s="284" t="s">
        <v>647</v>
      </c>
      <c r="C32" s="273"/>
      <c r="D32" s="273"/>
      <c r="E32" s="256"/>
      <c r="F32" s="363" t="s">
        <v>896</v>
      </c>
    </row>
    <row r="33" spans="1:6" s="282" customFormat="1" ht="12" customHeight="1">
      <c r="A33" s="234" t="s">
        <v>648</v>
      </c>
      <c r="B33" s="284" t="s">
        <v>649</v>
      </c>
      <c r="C33" s="273"/>
      <c r="D33" s="273"/>
      <c r="E33" s="256"/>
      <c r="F33" s="363" t="s">
        <v>897</v>
      </c>
    </row>
    <row r="34" spans="1:6" s="282" customFormat="1" ht="12" customHeight="1" thickBot="1">
      <c r="A34" s="236" t="s">
        <v>650</v>
      </c>
      <c r="B34" s="285" t="s">
        <v>651</v>
      </c>
      <c r="C34" s="275"/>
      <c r="D34" s="275"/>
      <c r="E34" s="258"/>
      <c r="F34" s="363" t="s">
        <v>898</v>
      </c>
    </row>
    <row r="35" spans="1:6" s="282" customFormat="1" ht="12" customHeight="1" thickBot="1">
      <c r="A35" s="240" t="s">
        <v>407</v>
      </c>
      <c r="B35" s="241" t="s">
        <v>652</v>
      </c>
      <c r="C35" s="272">
        <f>SUM(C36:C45)</f>
        <v>4911156</v>
      </c>
      <c r="D35" s="272">
        <f>SUM(D36:D45)</f>
        <v>2396611</v>
      </c>
      <c r="E35" s="266">
        <f>SUM(E36:E45)</f>
        <v>1882904</v>
      </c>
      <c r="F35" s="363" t="s">
        <v>899</v>
      </c>
    </row>
    <row r="36" spans="1:6" s="282" customFormat="1" ht="12" customHeight="1">
      <c r="A36" s="235" t="s">
        <v>454</v>
      </c>
      <c r="B36" s="283" t="s">
        <v>653</v>
      </c>
      <c r="C36" s="274"/>
      <c r="D36" s="274">
        <v>158394</v>
      </c>
      <c r="E36" s="257">
        <v>158394</v>
      </c>
      <c r="F36" s="363" t="s">
        <v>900</v>
      </c>
    </row>
    <row r="37" spans="1:6" s="282" customFormat="1" ht="12" customHeight="1">
      <c r="A37" s="234" t="s">
        <v>455</v>
      </c>
      <c r="B37" s="284" t="s">
        <v>654</v>
      </c>
      <c r="C37" s="273"/>
      <c r="D37" s="273">
        <v>255041</v>
      </c>
      <c r="E37" s="256">
        <v>255041</v>
      </c>
      <c r="F37" s="363" t="s">
        <v>901</v>
      </c>
    </row>
    <row r="38" spans="1:6" s="282" customFormat="1" ht="12" customHeight="1">
      <c r="A38" s="234" t="s">
        <v>456</v>
      </c>
      <c r="B38" s="284" t="s">
        <v>655</v>
      </c>
      <c r="C38" s="273">
        <v>1506974</v>
      </c>
      <c r="D38" s="273">
        <v>1477530</v>
      </c>
      <c r="E38" s="256">
        <v>1071366</v>
      </c>
      <c r="F38" s="363" t="s">
        <v>902</v>
      </c>
    </row>
    <row r="39" spans="1:6" s="282" customFormat="1" ht="12" customHeight="1">
      <c r="A39" s="234" t="s">
        <v>515</v>
      </c>
      <c r="B39" s="284" t="s">
        <v>656</v>
      </c>
      <c r="C39" s="273">
        <v>3000000</v>
      </c>
      <c r="D39" s="273"/>
      <c r="E39" s="256"/>
      <c r="F39" s="363" t="s">
        <v>903</v>
      </c>
    </row>
    <row r="40" spans="1:6" s="282" customFormat="1" ht="12" customHeight="1">
      <c r="A40" s="234" t="s">
        <v>516</v>
      </c>
      <c r="B40" s="284" t="s">
        <v>657</v>
      </c>
      <c r="C40" s="273"/>
      <c r="D40" s="273"/>
      <c r="E40" s="256">
        <v>0</v>
      </c>
      <c r="F40" s="363" t="s">
        <v>904</v>
      </c>
    </row>
    <row r="41" spans="1:6" s="282" customFormat="1" ht="12" customHeight="1">
      <c r="A41" s="234" t="s">
        <v>517</v>
      </c>
      <c r="B41" s="284" t="s">
        <v>658</v>
      </c>
      <c r="C41" s="273">
        <v>404182</v>
      </c>
      <c r="D41" s="273">
        <v>505646</v>
      </c>
      <c r="E41" s="256">
        <v>398103</v>
      </c>
      <c r="F41" s="363" t="s">
        <v>905</v>
      </c>
    </row>
    <row r="42" spans="1:6" s="282" customFormat="1" ht="12" customHeight="1">
      <c r="A42" s="234" t="s">
        <v>518</v>
      </c>
      <c r="B42" s="284" t="s">
        <v>659</v>
      </c>
      <c r="C42" s="273"/>
      <c r="D42" s="273"/>
      <c r="E42" s="256"/>
      <c r="F42" s="363" t="s">
        <v>906</v>
      </c>
    </row>
    <row r="43" spans="1:6" s="282" customFormat="1" ht="12" customHeight="1">
      <c r="A43" s="234" t="s">
        <v>519</v>
      </c>
      <c r="B43" s="284" t="s">
        <v>660</v>
      </c>
      <c r="C43" s="273"/>
      <c r="D43" s="273"/>
      <c r="E43" s="256"/>
      <c r="F43" s="363" t="s">
        <v>907</v>
      </c>
    </row>
    <row r="44" spans="1:6" s="282" customFormat="1" ht="12" customHeight="1">
      <c r="A44" s="234" t="s">
        <v>661</v>
      </c>
      <c r="B44" s="284" t="s">
        <v>662</v>
      </c>
      <c r="C44" s="276"/>
      <c r="D44" s="276"/>
      <c r="E44" s="259"/>
      <c r="F44" s="363" t="s">
        <v>908</v>
      </c>
    </row>
    <row r="45" spans="1:6" s="282" customFormat="1" ht="12" customHeight="1" thickBot="1">
      <c r="A45" s="236" t="s">
        <v>663</v>
      </c>
      <c r="B45" s="285" t="s">
        <v>664</v>
      </c>
      <c r="C45" s="277"/>
      <c r="D45" s="277"/>
      <c r="E45" s="260"/>
      <c r="F45" s="363" t="s">
        <v>909</v>
      </c>
    </row>
    <row r="46" spans="1:6" s="282" customFormat="1" ht="12" customHeight="1" thickBot="1">
      <c r="A46" s="240" t="s">
        <v>408</v>
      </c>
      <c r="B46" s="241" t="s">
        <v>665</v>
      </c>
      <c r="C46" s="272">
        <v>0</v>
      </c>
      <c r="D46" s="272">
        <v>0</v>
      </c>
      <c r="E46" s="255">
        <v>0</v>
      </c>
      <c r="F46" s="363" t="s">
        <v>910</v>
      </c>
    </row>
    <row r="47" spans="1:6" s="282" customFormat="1" ht="12" customHeight="1">
      <c r="A47" s="235" t="s">
        <v>457</v>
      </c>
      <c r="B47" s="283" t="s">
        <v>666</v>
      </c>
      <c r="C47" s="294">
        <v>0</v>
      </c>
      <c r="D47" s="294">
        <v>0</v>
      </c>
      <c r="E47" s="261">
        <v>0</v>
      </c>
      <c r="F47" s="363" t="s">
        <v>911</v>
      </c>
    </row>
    <row r="48" spans="1:6" s="282" customFormat="1" ht="12" customHeight="1">
      <c r="A48" s="234" t="s">
        <v>458</v>
      </c>
      <c r="B48" s="284" t="s">
        <v>667</v>
      </c>
      <c r="C48" s="276">
        <v>0</v>
      </c>
      <c r="D48" s="276">
        <v>0</v>
      </c>
      <c r="E48" s="259">
        <v>0</v>
      </c>
      <c r="F48" s="363" t="s">
        <v>912</v>
      </c>
    </row>
    <row r="49" spans="1:6" s="282" customFormat="1" ht="12" customHeight="1">
      <c r="A49" s="234" t="s">
        <v>668</v>
      </c>
      <c r="B49" s="284" t="s">
        <v>669</v>
      </c>
      <c r="C49" s="276">
        <v>0</v>
      </c>
      <c r="D49" s="276">
        <v>0</v>
      </c>
      <c r="E49" s="259">
        <v>0</v>
      </c>
      <c r="F49" s="363" t="s">
        <v>913</v>
      </c>
    </row>
    <row r="50" spans="1:6" s="282" customFormat="1" ht="12" customHeight="1">
      <c r="A50" s="234" t="s">
        <v>670</v>
      </c>
      <c r="B50" s="284" t="s">
        <v>671</v>
      </c>
      <c r="C50" s="276">
        <v>0</v>
      </c>
      <c r="D50" s="276">
        <v>0</v>
      </c>
      <c r="E50" s="259">
        <v>0</v>
      </c>
      <c r="F50" s="363" t="s">
        <v>914</v>
      </c>
    </row>
    <row r="51" spans="1:6" s="282" customFormat="1" ht="12" customHeight="1" thickBot="1">
      <c r="A51" s="236" t="s">
        <v>672</v>
      </c>
      <c r="B51" s="285" t="s">
        <v>673</v>
      </c>
      <c r="C51" s="277">
        <v>0</v>
      </c>
      <c r="D51" s="277">
        <v>0</v>
      </c>
      <c r="E51" s="260">
        <v>0</v>
      </c>
      <c r="F51" s="363" t="s">
        <v>915</v>
      </c>
    </row>
    <row r="52" spans="1:6" s="282" customFormat="1" ht="17.25" customHeight="1" thickBot="1">
      <c r="A52" s="240" t="s">
        <v>520</v>
      </c>
      <c r="B52" s="241" t="s">
        <v>674</v>
      </c>
      <c r="C52" s="272">
        <v>0</v>
      </c>
      <c r="D52" s="272">
        <v>0</v>
      </c>
      <c r="E52" s="255">
        <v>0</v>
      </c>
      <c r="F52" s="363" t="s">
        <v>916</v>
      </c>
    </row>
    <row r="53" spans="1:6" s="282" customFormat="1" ht="12" customHeight="1">
      <c r="A53" s="235" t="s">
        <v>459</v>
      </c>
      <c r="B53" s="283" t="s">
        <v>675</v>
      </c>
      <c r="C53" s="274">
        <v>0</v>
      </c>
      <c r="D53" s="274">
        <v>0</v>
      </c>
      <c r="E53" s="257">
        <v>0</v>
      </c>
      <c r="F53" s="363" t="s">
        <v>917</v>
      </c>
    </row>
    <row r="54" spans="1:6" s="282" customFormat="1" ht="12" customHeight="1">
      <c r="A54" s="234" t="s">
        <v>460</v>
      </c>
      <c r="B54" s="284" t="s">
        <v>676</v>
      </c>
      <c r="C54" s="273"/>
      <c r="D54" s="273"/>
      <c r="E54" s="256"/>
      <c r="F54" s="363" t="s">
        <v>918</v>
      </c>
    </row>
    <row r="55" spans="1:6" s="282" customFormat="1" ht="12" customHeight="1">
      <c r="A55" s="234" t="s">
        <v>677</v>
      </c>
      <c r="B55" s="284" t="s">
        <v>678</v>
      </c>
      <c r="C55" s="273"/>
      <c r="D55" s="273"/>
      <c r="E55" s="256"/>
      <c r="F55" s="363" t="s">
        <v>919</v>
      </c>
    </row>
    <row r="56" spans="1:6" s="282" customFormat="1" ht="12" customHeight="1" thickBot="1">
      <c r="A56" s="236" t="s">
        <v>679</v>
      </c>
      <c r="B56" s="285" t="s">
        <v>680</v>
      </c>
      <c r="C56" s="275">
        <v>0</v>
      </c>
      <c r="D56" s="275">
        <v>0</v>
      </c>
      <c r="E56" s="258">
        <v>0</v>
      </c>
      <c r="F56" s="363" t="s">
        <v>920</v>
      </c>
    </row>
    <row r="57" spans="1:6" s="282" customFormat="1" ht="12" customHeight="1" thickBot="1">
      <c r="A57" s="240" t="s">
        <v>410</v>
      </c>
      <c r="B57" s="262" t="s">
        <v>681</v>
      </c>
      <c r="C57" s="272">
        <f>C59</f>
        <v>337200</v>
      </c>
      <c r="D57" s="272">
        <f>D59</f>
        <v>1379000</v>
      </c>
      <c r="E57" s="266">
        <f>E59</f>
        <v>472700</v>
      </c>
      <c r="F57" s="363" t="s">
        <v>921</v>
      </c>
    </row>
    <row r="58" spans="1:6" s="282" customFormat="1" ht="12" customHeight="1">
      <c r="A58" s="235" t="s">
        <v>521</v>
      </c>
      <c r="B58" s="283" t="s">
        <v>682</v>
      </c>
      <c r="C58" s="276">
        <v>0</v>
      </c>
      <c r="D58" s="276">
        <v>0</v>
      </c>
      <c r="E58" s="259">
        <v>0</v>
      </c>
      <c r="F58" s="363" t="s">
        <v>922</v>
      </c>
    </row>
    <row r="59" spans="1:6" s="282" customFormat="1" ht="12" customHeight="1">
      <c r="A59" s="234" t="s">
        <v>522</v>
      </c>
      <c r="B59" s="284" t="s">
        <v>683</v>
      </c>
      <c r="C59" s="276">
        <v>337200</v>
      </c>
      <c r="D59" s="276">
        <v>1379000</v>
      </c>
      <c r="E59" s="259">
        <v>472700</v>
      </c>
      <c r="F59" s="363" t="s">
        <v>923</v>
      </c>
    </row>
    <row r="60" spans="1:6" s="282" customFormat="1" ht="12" customHeight="1">
      <c r="A60" s="234" t="s">
        <v>539</v>
      </c>
      <c r="B60" s="284" t="s">
        <v>684</v>
      </c>
      <c r="C60" s="276"/>
      <c r="D60" s="276"/>
      <c r="E60" s="259"/>
      <c r="F60" s="363" t="s">
        <v>924</v>
      </c>
    </row>
    <row r="61" spans="1:6" s="282" customFormat="1" ht="12" customHeight="1" thickBot="1">
      <c r="A61" s="236" t="s">
        <v>685</v>
      </c>
      <c r="B61" s="285" t="s">
        <v>686</v>
      </c>
      <c r="C61" s="276"/>
      <c r="D61" s="276"/>
      <c r="E61" s="259"/>
      <c r="F61" s="363" t="s">
        <v>925</v>
      </c>
    </row>
    <row r="62" spans="1:6" s="282" customFormat="1" ht="12" customHeight="1" thickBot="1">
      <c r="A62" s="240" t="s">
        <v>411</v>
      </c>
      <c r="B62" s="241" t="s">
        <v>687</v>
      </c>
      <c r="C62" s="278">
        <f>C7+C14+C21+C28+C35+C46+C52+C57</f>
        <v>56003424</v>
      </c>
      <c r="D62" s="278">
        <f>D7+D14+D21+D28+D35+D46+D52+D57</f>
        <v>176601441</v>
      </c>
      <c r="E62" s="457">
        <f>E7+E14+E21+E28+E35+E46+E52+E57</f>
        <v>169747086</v>
      </c>
      <c r="F62" s="363" t="s">
        <v>926</v>
      </c>
    </row>
    <row r="63" spans="1:6" s="282" customFormat="1" ht="12" customHeight="1" thickBot="1">
      <c r="A63" s="295" t="s">
        <v>688</v>
      </c>
      <c r="B63" s="262" t="s">
        <v>689</v>
      </c>
      <c r="C63" s="272"/>
      <c r="D63" s="272"/>
      <c r="E63" s="255"/>
      <c r="F63" s="363" t="s">
        <v>927</v>
      </c>
    </row>
    <row r="64" spans="1:6" s="282" customFormat="1" ht="12" customHeight="1">
      <c r="A64" s="235" t="s">
        <v>690</v>
      </c>
      <c r="B64" s="283" t="s">
        <v>691</v>
      </c>
      <c r="C64" s="276"/>
      <c r="D64" s="276"/>
      <c r="E64" s="259"/>
      <c r="F64" s="363" t="s">
        <v>928</v>
      </c>
    </row>
    <row r="65" spans="1:6" s="282" customFormat="1" ht="12" customHeight="1">
      <c r="A65" s="234" t="s">
        <v>692</v>
      </c>
      <c r="B65" s="284" t="s">
        <v>693</v>
      </c>
      <c r="C65" s="276"/>
      <c r="D65" s="276"/>
      <c r="E65" s="259"/>
      <c r="F65" s="363" t="s">
        <v>929</v>
      </c>
    </row>
    <row r="66" spans="1:6" s="282" customFormat="1" ht="12" customHeight="1" thickBot="1">
      <c r="A66" s="236" t="s">
        <v>694</v>
      </c>
      <c r="B66" s="222" t="s">
        <v>738</v>
      </c>
      <c r="C66" s="276"/>
      <c r="D66" s="276"/>
      <c r="E66" s="259"/>
      <c r="F66" s="363" t="s">
        <v>930</v>
      </c>
    </row>
    <row r="67" spans="1:6" s="282" customFormat="1" ht="12" customHeight="1" thickBot="1">
      <c r="A67" s="295" t="s">
        <v>695</v>
      </c>
      <c r="B67" s="262" t="s">
        <v>696</v>
      </c>
      <c r="C67" s="272"/>
      <c r="D67" s="272"/>
      <c r="E67" s="255"/>
      <c r="F67" s="363" t="s">
        <v>931</v>
      </c>
    </row>
    <row r="68" spans="1:6" s="282" customFormat="1" ht="13.5" customHeight="1">
      <c r="A68" s="235" t="s">
        <v>498</v>
      </c>
      <c r="B68" s="283" t="s">
        <v>697</v>
      </c>
      <c r="C68" s="276"/>
      <c r="D68" s="276"/>
      <c r="E68" s="259"/>
      <c r="F68" s="363" t="s">
        <v>932</v>
      </c>
    </row>
    <row r="69" spans="1:6" s="282" customFormat="1" ht="12" customHeight="1">
      <c r="A69" s="234" t="s">
        <v>499</v>
      </c>
      <c r="B69" s="284" t="s">
        <v>698</v>
      </c>
      <c r="C69" s="276"/>
      <c r="D69" s="276"/>
      <c r="E69" s="259"/>
      <c r="F69" s="363" t="s">
        <v>933</v>
      </c>
    </row>
    <row r="70" spans="1:6" s="282" customFormat="1" ht="12" customHeight="1">
      <c r="A70" s="234" t="s">
        <v>699</v>
      </c>
      <c r="B70" s="284" t="s">
        <v>700</v>
      </c>
      <c r="C70" s="276"/>
      <c r="D70" s="276"/>
      <c r="E70" s="259"/>
      <c r="F70" s="363" t="s">
        <v>934</v>
      </c>
    </row>
    <row r="71" spans="1:6" s="282" customFormat="1" ht="12" customHeight="1" thickBot="1">
      <c r="A71" s="236" t="s">
        <v>701</v>
      </c>
      <c r="B71" s="285" t="s">
        <v>702</v>
      </c>
      <c r="C71" s="276"/>
      <c r="D71" s="276"/>
      <c r="E71" s="259"/>
      <c r="F71" s="363" t="s">
        <v>935</v>
      </c>
    </row>
    <row r="72" spans="1:6" s="282" customFormat="1" ht="12" customHeight="1" thickBot="1">
      <c r="A72" s="295" t="s">
        <v>703</v>
      </c>
      <c r="B72" s="262" t="s">
        <v>704</v>
      </c>
      <c r="C72" s="272"/>
      <c r="D72" s="272"/>
      <c r="E72" s="255"/>
      <c r="F72" s="363" t="s">
        <v>936</v>
      </c>
    </row>
    <row r="73" spans="1:6" s="282" customFormat="1" ht="12" customHeight="1">
      <c r="A73" s="235" t="s">
        <v>705</v>
      </c>
      <c r="B73" s="283" t="s">
        <v>706</v>
      </c>
      <c r="C73" s="276"/>
      <c r="D73" s="276"/>
      <c r="E73" s="259"/>
      <c r="F73" s="363" t="s">
        <v>937</v>
      </c>
    </row>
    <row r="74" spans="1:6" s="282" customFormat="1" ht="12" customHeight="1" thickBot="1">
      <c r="A74" s="236" t="s">
        <v>707</v>
      </c>
      <c r="B74" s="285" t="s">
        <v>708</v>
      </c>
      <c r="C74" s="276"/>
      <c r="D74" s="276"/>
      <c r="E74" s="259"/>
      <c r="F74" s="363" t="s">
        <v>938</v>
      </c>
    </row>
    <row r="75" spans="1:6" s="282" customFormat="1" ht="12" customHeight="1" thickBot="1">
      <c r="A75" s="295" t="s">
        <v>709</v>
      </c>
      <c r="B75" s="262" t="s">
        <v>710</v>
      </c>
      <c r="C75" s="272"/>
      <c r="D75" s="272"/>
      <c r="E75" s="255"/>
      <c r="F75" s="363" t="s">
        <v>939</v>
      </c>
    </row>
    <row r="76" spans="1:6" s="282" customFormat="1" ht="12" customHeight="1">
      <c r="A76" s="235" t="s">
        <v>711</v>
      </c>
      <c r="B76" s="283" t="s">
        <v>712</v>
      </c>
      <c r="C76" s="276"/>
      <c r="D76" s="276"/>
      <c r="E76" s="259"/>
      <c r="F76" s="363" t="s">
        <v>940</v>
      </c>
    </row>
    <row r="77" spans="1:6" s="282" customFormat="1" ht="12" customHeight="1">
      <c r="A77" s="234" t="s">
        <v>713</v>
      </c>
      <c r="B77" s="284" t="s">
        <v>714</v>
      </c>
      <c r="C77" s="276"/>
      <c r="D77" s="276"/>
      <c r="E77" s="259"/>
      <c r="F77" s="363" t="s">
        <v>941</v>
      </c>
    </row>
    <row r="78" spans="1:6" s="282" customFormat="1" ht="12" customHeight="1" thickBot="1">
      <c r="A78" s="236" t="s">
        <v>715</v>
      </c>
      <c r="B78" s="264" t="s">
        <v>716</v>
      </c>
      <c r="C78" s="276"/>
      <c r="D78" s="276"/>
      <c r="E78" s="259"/>
      <c r="F78" s="363" t="s">
        <v>942</v>
      </c>
    </row>
    <row r="79" spans="1:6" s="282" customFormat="1" ht="12" customHeight="1" thickBot="1">
      <c r="A79" s="295" t="s">
        <v>717</v>
      </c>
      <c r="B79" s="262" t="s">
        <v>718</v>
      </c>
      <c r="C79" s="272"/>
      <c r="D79" s="272"/>
      <c r="E79" s="255"/>
      <c r="F79" s="363" t="s">
        <v>943</v>
      </c>
    </row>
    <row r="80" spans="1:6" s="282" customFormat="1" ht="12" customHeight="1">
      <c r="A80" s="286" t="s">
        <v>719</v>
      </c>
      <c r="B80" s="283" t="s">
        <v>720</v>
      </c>
      <c r="C80" s="276"/>
      <c r="D80" s="276"/>
      <c r="E80" s="259"/>
      <c r="F80" s="363" t="s">
        <v>944</v>
      </c>
    </row>
    <row r="81" spans="1:6" s="282" customFormat="1" ht="12" customHeight="1">
      <c r="A81" s="287" t="s">
        <v>721</v>
      </c>
      <c r="B81" s="284" t="s">
        <v>722</v>
      </c>
      <c r="C81" s="276"/>
      <c r="D81" s="276"/>
      <c r="E81" s="259"/>
      <c r="F81" s="363" t="s">
        <v>945</v>
      </c>
    </row>
    <row r="82" spans="1:6" s="282" customFormat="1" ht="12" customHeight="1">
      <c r="A82" s="287" t="s">
        <v>723</v>
      </c>
      <c r="B82" s="284" t="s">
        <v>724</v>
      </c>
      <c r="C82" s="276"/>
      <c r="D82" s="276"/>
      <c r="E82" s="259"/>
      <c r="F82" s="363" t="s">
        <v>946</v>
      </c>
    </row>
    <row r="83" spans="1:6" s="282" customFormat="1" ht="12" customHeight="1" thickBot="1">
      <c r="A83" s="296" t="s">
        <v>725</v>
      </c>
      <c r="B83" s="264" t="s">
        <v>726</v>
      </c>
      <c r="C83" s="276"/>
      <c r="D83" s="276"/>
      <c r="E83" s="259"/>
      <c r="F83" s="363" t="s">
        <v>947</v>
      </c>
    </row>
    <row r="84" spans="1:6" s="282" customFormat="1" ht="12" customHeight="1" thickBot="1">
      <c r="A84" s="295" t="s">
        <v>727</v>
      </c>
      <c r="B84" s="262" t="s">
        <v>728</v>
      </c>
      <c r="C84" s="298"/>
      <c r="D84" s="298"/>
      <c r="E84" s="299"/>
      <c r="F84" s="363" t="s">
        <v>948</v>
      </c>
    </row>
    <row r="85" spans="1:6" s="282" customFormat="1" ht="16.5" customHeight="1" thickBot="1">
      <c r="A85" s="295" t="s">
        <v>729</v>
      </c>
      <c r="B85" s="220" t="s">
        <v>730</v>
      </c>
      <c r="C85" s="278"/>
      <c r="D85" s="278"/>
      <c r="E85" s="290"/>
      <c r="F85" s="363" t="s">
        <v>949</v>
      </c>
    </row>
    <row r="86" spans="1:6" s="282" customFormat="1" ht="21.75" customHeight="1" thickBot="1">
      <c r="A86" s="295" t="s">
        <v>731</v>
      </c>
      <c r="B86" s="220" t="s">
        <v>732</v>
      </c>
      <c r="C86" s="278">
        <f>C62</f>
        <v>56003424</v>
      </c>
      <c r="D86" s="278">
        <f>D62</f>
        <v>176601441</v>
      </c>
      <c r="E86" s="457">
        <f>E62</f>
        <v>169747086</v>
      </c>
      <c r="F86" s="363" t="s">
        <v>950</v>
      </c>
    </row>
    <row r="87" spans="1:6" s="282" customFormat="1" ht="12" customHeight="1">
      <c r="A87" s="218"/>
      <c r="B87" s="218"/>
      <c r="C87" s="219"/>
      <c r="D87" s="219"/>
      <c r="E87" s="219"/>
      <c r="F87" s="363"/>
    </row>
    <row r="88" spans="1:6" ht="16.5" customHeight="1">
      <c r="A88" s="571" t="s">
        <v>432</v>
      </c>
      <c r="B88" s="571"/>
      <c r="C88" s="571"/>
      <c r="D88" s="571"/>
      <c r="E88" s="571"/>
      <c r="F88" s="361"/>
    </row>
    <row r="89" spans="1:6" s="288" customFormat="1" ht="16.5" customHeight="1" thickBot="1">
      <c r="A89" s="25" t="s">
        <v>502</v>
      </c>
      <c r="B89" s="25"/>
      <c r="C89" s="249"/>
      <c r="D89" s="249"/>
      <c r="E89" s="267" t="s">
        <v>1185</v>
      </c>
      <c r="F89" s="364"/>
    </row>
    <row r="90" spans="1:6" s="288" customFormat="1" ht="16.5" customHeight="1">
      <c r="A90" s="577" t="s">
        <v>449</v>
      </c>
      <c r="B90" s="574" t="s">
        <v>559</v>
      </c>
      <c r="C90" s="572" t="str">
        <f>+C4</f>
        <v>2017.év</v>
      </c>
      <c r="D90" s="572"/>
      <c r="E90" s="573"/>
      <c r="F90" s="364"/>
    </row>
    <row r="91" spans="1:6" ht="37.5" customHeight="1" thickBot="1">
      <c r="A91" s="578"/>
      <c r="B91" s="575"/>
      <c r="C91" s="26" t="s">
        <v>560</v>
      </c>
      <c r="D91" s="26" t="s">
        <v>565</v>
      </c>
      <c r="E91" s="27" t="s">
        <v>566</v>
      </c>
      <c r="F91" s="361"/>
    </row>
    <row r="92" spans="1:10" s="281" customFormat="1" ht="12" customHeight="1" thickBot="1">
      <c r="A92" s="245" t="s">
        <v>733</v>
      </c>
      <c r="B92" s="246" t="s">
        <v>734</v>
      </c>
      <c r="C92" s="246" t="s">
        <v>735</v>
      </c>
      <c r="D92" s="246" t="s">
        <v>736</v>
      </c>
      <c r="E92" s="247" t="s">
        <v>737</v>
      </c>
      <c r="F92" s="362"/>
      <c r="J92" s="567"/>
    </row>
    <row r="93" spans="1:13" ht="12" customHeight="1" thickBot="1">
      <c r="A93" s="240" t="s">
        <v>403</v>
      </c>
      <c r="B93" s="243" t="s">
        <v>739</v>
      </c>
      <c r="C93" s="272">
        <f>SUM(C94:C98)</f>
        <v>50893828</v>
      </c>
      <c r="D93" s="272">
        <f>SUM(D94:D98)</f>
        <v>68629984</v>
      </c>
      <c r="E93" s="266">
        <f>SUM(E94:E98)</f>
        <v>59273615</v>
      </c>
      <c r="F93" s="361" t="s">
        <v>871</v>
      </c>
      <c r="J93" s="567"/>
      <c r="L93" s="567"/>
      <c r="M93" s="567"/>
    </row>
    <row r="94" spans="1:13" ht="12" customHeight="1">
      <c r="A94" s="237" t="s">
        <v>461</v>
      </c>
      <c r="B94" s="230" t="s">
        <v>433</v>
      </c>
      <c r="C94" s="75">
        <v>32157281</v>
      </c>
      <c r="D94" s="75">
        <v>37477394</v>
      </c>
      <c r="E94" s="226">
        <v>36191786</v>
      </c>
      <c r="F94" s="361" t="s">
        <v>872</v>
      </c>
      <c r="J94" s="567"/>
      <c r="L94" s="567"/>
      <c r="M94" s="567"/>
    </row>
    <row r="95" spans="1:13" ht="12" customHeight="1">
      <c r="A95" s="234" t="s">
        <v>462</v>
      </c>
      <c r="B95" s="228" t="s">
        <v>523</v>
      </c>
      <c r="C95" s="273">
        <v>3909968</v>
      </c>
      <c r="D95" s="273">
        <v>4607625</v>
      </c>
      <c r="E95" s="256">
        <v>4419323</v>
      </c>
      <c r="F95" s="361" t="s">
        <v>873</v>
      </c>
      <c r="J95" s="567"/>
      <c r="L95" s="567"/>
      <c r="M95" s="567"/>
    </row>
    <row r="96" spans="1:13" ht="12" customHeight="1">
      <c r="A96" s="234" t="s">
        <v>463</v>
      </c>
      <c r="B96" s="228" t="s">
        <v>490</v>
      </c>
      <c r="C96" s="275">
        <v>9880128</v>
      </c>
      <c r="D96" s="275">
        <v>20263374</v>
      </c>
      <c r="E96" s="258">
        <v>15329245</v>
      </c>
      <c r="F96" s="361" t="s">
        <v>874</v>
      </c>
      <c r="J96" s="567"/>
      <c r="L96" s="567"/>
      <c r="M96" s="567"/>
    </row>
    <row r="97" spans="1:13" ht="12" customHeight="1">
      <c r="A97" s="234" t="s">
        <v>464</v>
      </c>
      <c r="B97" s="231" t="s">
        <v>524</v>
      </c>
      <c r="C97" s="275"/>
      <c r="D97" s="275"/>
      <c r="E97" s="258"/>
      <c r="F97" s="361" t="s">
        <v>875</v>
      </c>
      <c r="J97" s="567"/>
      <c r="L97" s="567"/>
      <c r="M97" s="567"/>
    </row>
    <row r="98" spans="1:13" ht="12" customHeight="1">
      <c r="A98" s="234" t="s">
        <v>473</v>
      </c>
      <c r="B98" s="239" t="s">
        <v>525</v>
      </c>
      <c r="C98" s="275">
        <f>C99+C100+C101+C102+C103+C104+C105+C106+C107+C108</f>
        <v>4946451</v>
      </c>
      <c r="D98" s="275">
        <f>D99+D100+D101+D102+D103+D104+D105+D106+D107+D108</f>
        <v>6281591</v>
      </c>
      <c r="E98" s="275">
        <f>E99+E100+E101+E102+E103+E104+E105+E106+E107+E108</f>
        <v>3333261</v>
      </c>
      <c r="F98" s="361" t="s">
        <v>876</v>
      </c>
      <c r="J98" s="567"/>
      <c r="L98" s="567"/>
      <c r="M98" s="567"/>
    </row>
    <row r="99" spans="1:13" ht="12" customHeight="1">
      <c r="A99" s="234" t="s">
        <v>465</v>
      </c>
      <c r="B99" s="228" t="s">
        <v>740</v>
      </c>
      <c r="C99" s="275">
        <v>0</v>
      </c>
      <c r="D99" s="275"/>
      <c r="E99" s="258"/>
      <c r="F99" s="361" t="s">
        <v>877</v>
      </c>
      <c r="J99" s="567"/>
      <c r="L99" s="567"/>
      <c r="M99" s="567"/>
    </row>
    <row r="100" spans="1:13" ht="12" customHeight="1">
      <c r="A100" s="234" t="s">
        <v>466</v>
      </c>
      <c r="B100" s="251" t="s">
        <v>741</v>
      </c>
      <c r="C100" s="275">
        <v>0</v>
      </c>
      <c r="D100" s="275">
        <v>0</v>
      </c>
      <c r="E100" s="258">
        <v>0</v>
      </c>
      <c r="F100" s="361" t="s">
        <v>878</v>
      </c>
      <c r="J100" s="567"/>
      <c r="L100" s="567"/>
      <c r="M100" s="567"/>
    </row>
    <row r="101" spans="1:13" ht="12" customHeight="1">
      <c r="A101" s="234" t="s">
        <v>474</v>
      </c>
      <c r="B101" s="252" t="s">
        <v>742</v>
      </c>
      <c r="C101" s="275">
        <v>0</v>
      </c>
      <c r="D101" s="275">
        <v>0</v>
      </c>
      <c r="E101" s="258">
        <v>0</v>
      </c>
      <c r="F101" s="361" t="s">
        <v>879</v>
      </c>
      <c r="J101" s="567"/>
      <c r="L101" s="567"/>
      <c r="M101" s="567"/>
    </row>
    <row r="102" spans="1:13" ht="12" customHeight="1">
      <c r="A102" s="234" t="s">
        <v>475</v>
      </c>
      <c r="B102" s="252" t="s">
        <v>743</v>
      </c>
      <c r="C102" s="275">
        <v>0</v>
      </c>
      <c r="D102" s="275">
        <v>0</v>
      </c>
      <c r="E102" s="258">
        <v>0</v>
      </c>
      <c r="F102" s="361" t="s">
        <v>880</v>
      </c>
      <c r="J102" s="567"/>
      <c r="L102" s="567"/>
      <c r="M102" s="567"/>
    </row>
    <row r="103" spans="1:13" ht="12" customHeight="1">
      <c r="A103" s="234" t="s">
        <v>476</v>
      </c>
      <c r="B103" s="251" t="s">
        <v>744</v>
      </c>
      <c r="C103" s="275">
        <v>0</v>
      </c>
      <c r="D103" s="275">
        <v>0</v>
      </c>
      <c r="E103" s="258">
        <v>0</v>
      </c>
      <c r="F103" s="361" t="s">
        <v>881</v>
      </c>
      <c r="J103" s="567"/>
      <c r="L103" s="567"/>
      <c r="M103" s="567"/>
    </row>
    <row r="104" spans="1:13" ht="12" customHeight="1">
      <c r="A104" s="234" t="s">
        <v>477</v>
      </c>
      <c r="B104" s="251" t="s">
        <v>745</v>
      </c>
      <c r="C104" s="275">
        <v>0</v>
      </c>
      <c r="D104" s="275">
        <v>0</v>
      </c>
      <c r="E104" s="258">
        <v>0</v>
      </c>
      <c r="F104" s="361" t="s">
        <v>882</v>
      </c>
      <c r="J104" s="567"/>
      <c r="L104" s="567"/>
      <c r="M104" s="567"/>
    </row>
    <row r="105" spans="1:13" ht="12" customHeight="1">
      <c r="A105" s="234" t="s">
        <v>479</v>
      </c>
      <c r="B105" s="252" t="s">
        <v>746</v>
      </c>
      <c r="C105" s="275">
        <v>0</v>
      </c>
      <c r="D105" s="275"/>
      <c r="E105" s="258"/>
      <c r="F105" s="361" t="s">
        <v>883</v>
      </c>
      <c r="J105" s="567"/>
      <c r="L105" s="567"/>
      <c r="M105" s="567"/>
    </row>
    <row r="106" spans="1:13" ht="12" customHeight="1">
      <c r="A106" s="233" t="s">
        <v>526</v>
      </c>
      <c r="B106" s="253" t="s">
        <v>747</v>
      </c>
      <c r="C106" s="275">
        <v>0</v>
      </c>
      <c r="D106" s="275">
        <v>0</v>
      </c>
      <c r="E106" s="258">
        <v>0</v>
      </c>
      <c r="F106" s="361" t="s">
        <v>884</v>
      </c>
      <c r="J106" s="567"/>
      <c r="L106" s="567"/>
      <c r="M106" s="567"/>
    </row>
    <row r="107" spans="1:13" ht="12" customHeight="1">
      <c r="A107" s="234" t="s">
        <v>748</v>
      </c>
      <c r="B107" s="253" t="s">
        <v>749</v>
      </c>
      <c r="C107" s="275">
        <v>0</v>
      </c>
      <c r="D107" s="275">
        <v>0</v>
      </c>
      <c r="E107" s="258">
        <v>0</v>
      </c>
      <c r="F107" s="361" t="s">
        <v>885</v>
      </c>
      <c r="J107" s="567"/>
      <c r="L107" s="567"/>
      <c r="M107" s="567"/>
    </row>
    <row r="108" spans="1:13" ht="12" customHeight="1" thickBot="1">
      <c r="A108" s="238" t="s">
        <v>750</v>
      </c>
      <c r="B108" s="254" t="s">
        <v>751</v>
      </c>
      <c r="C108" s="76">
        <v>4946451</v>
      </c>
      <c r="D108" s="76">
        <v>6281591</v>
      </c>
      <c r="E108" s="221">
        <v>3333261</v>
      </c>
      <c r="F108" s="361" t="s">
        <v>886</v>
      </c>
      <c r="J108" s="567"/>
      <c r="L108" s="567"/>
      <c r="M108" s="567"/>
    </row>
    <row r="109" spans="1:13" ht="12" customHeight="1" thickBot="1">
      <c r="A109" s="240" t="s">
        <v>404</v>
      </c>
      <c r="B109" s="243" t="s">
        <v>752</v>
      </c>
      <c r="C109" s="272">
        <f>C110+C112+C114</f>
        <v>10353375</v>
      </c>
      <c r="D109" s="272">
        <f>D110+D112+D114</f>
        <v>130642409</v>
      </c>
      <c r="E109" s="266">
        <f>E110+E112+E114</f>
        <v>35320264</v>
      </c>
      <c r="F109" s="361" t="s">
        <v>887</v>
      </c>
      <c r="J109" s="567"/>
      <c r="L109" s="567"/>
      <c r="M109" s="567"/>
    </row>
    <row r="110" spans="1:13" ht="12" customHeight="1">
      <c r="A110" s="235" t="s">
        <v>467</v>
      </c>
      <c r="B110" s="228" t="s">
        <v>538</v>
      </c>
      <c r="C110" s="274">
        <v>3387979</v>
      </c>
      <c r="D110" s="274">
        <v>9446784</v>
      </c>
      <c r="E110" s="257">
        <v>6585325</v>
      </c>
      <c r="F110" s="361" t="s">
        <v>888</v>
      </c>
      <c r="L110" s="567"/>
      <c r="M110" s="567"/>
    </row>
    <row r="111" spans="1:13" ht="12" customHeight="1">
      <c r="A111" s="235" t="s">
        <v>468</v>
      </c>
      <c r="B111" s="232" t="s">
        <v>753</v>
      </c>
      <c r="C111" s="274">
        <v>0</v>
      </c>
      <c r="D111" s="274">
        <v>0</v>
      </c>
      <c r="E111" s="257">
        <v>0</v>
      </c>
      <c r="F111" s="361" t="s">
        <v>889</v>
      </c>
      <c r="J111" s="567"/>
      <c r="L111" s="567"/>
      <c r="M111" s="567"/>
    </row>
    <row r="112" spans="1:13" ht="15.75">
      <c r="A112" s="235" t="s">
        <v>469</v>
      </c>
      <c r="B112" s="232" t="s">
        <v>527</v>
      </c>
      <c r="C112" s="273">
        <v>6965396</v>
      </c>
      <c r="D112" s="273">
        <v>121095625</v>
      </c>
      <c r="E112" s="256">
        <v>28734939</v>
      </c>
      <c r="F112" s="361" t="s">
        <v>890</v>
      </c>
      <c r="J112" s="567"/>
      <c r="L112" s="567"/>
      <c r="M112" s="567"/>
    </row>
    <row r="113" spans="1:12" ht="12" customHeight="1">
      <c r="A113" s="235" t="s">
        <v>470</v>
      </c>
      <c r="B113" s="232" t="s">
        <v>754</v>
      </c>
      <c r="C113" s="273">
        <v>0</v>
      </c>
      <c r="D113" s="273">
        <v>0</v>
      </c>
      <c r="E113" s="256">
        <v>0</v>
      </c>
      <c r="F113" s="361" t="s">
        <v>891</v>
      </c>
      <c r="J113" s="567"/>
      <c r="L113" s="567"/>
    </row>
    <row r="114" spans="1:10" ht="12" customHeight="1">
      <c r="A114" s="235" t="s">
        <v>471</v>
      </c>
      <c r="B114" s="264" t="s">
        <v>540</v>
      </c>
      <c r="C114" s="273"/>
      <c r="D114" s="273">
        <v>100000</v>
      </c>
      <c r="E114" s="256"/>
      <c r="F114" s="361" t="s">
        <v>892</v>
      </c>
      <c r="J114" s="567"/>
    </row>
    <row r="115" spans="1:10" ht="21.75" customHeight="1">
      <c r="A115" s="235" t="s">
        <v>478</v>
      </c>
      <c r="B115" s="263" t="s">
        <v>755</v>
      </c>
      <c r="C115" s="273">
        <v>0</v>
      </c>
      <c r="D115" s="273">
        <v>0</v>
      </c>
      <c r="E115" s="256">
        <v>0</v>
      </c>
      <c r="F115" s="361" t="s">
        <v>893</v>
      </c>
      <c r="J115" s="567"/>
    </row>
    <row r="116" spans="1:13" ht="24" customHeight="1">
      <c r="A116" s="235" t="s">
        <v>480</v>
      </c>
      <c r="B116" s="279" t="s">
        <v>756</v>
      </c>
      <c r="C116" s="273">
        <v>0</v>
      </c>
      <c r="D116" s="273">
        <v>0</v>
      </c>
      <c r="E116" s="256">
        <v>0</v>
      </c>
      <c r="F116" s="361" t="s">
        <v>894</v>
      </c>
      <c r="J116" s="567"/>
      <c r="L116" s="567"/>
      <c r="M116" s="567"/>
    </row>
    <row r="117" spans="1:13" ht="12" customHeight="1">
      <c r="A117" s="235" t="s">
        <v>528</v>
      </c>
      <c r="B117" s="252" t="s">
        <v>743</v>
      </c>
      <c r="C117" s="273">
        <v>0</v>
      </c>
      <c r="D117" s="273">
        <v>0</v>
      </c>
      <c r="E117" s="256">
        <v>0</v>
      </c>
      <c r="F117" s="361" t="s">
        <v>895</v>
      </c>
      <c r="J117" s="567"/>
      <c r="L117" s="567"/>
      <c r="M117" s="567"/>
    </row>
    <row r="118" spans="1:13" ht="12" customHeight="1">
      <c r="A118" s="235" t="s">
        <v>529</v>
      </c>
      <c r="B118" s="252" t="s">
        <v>757</v>
      </c>
      <c r="C118" s="273">
        <v>0</v>
      </c>
      <c r="D118" s="273">
        <v>0</v>
      </c>
      <c r="E118" s="256">
        <v>0</v>
      </c>
      <c r="F118" s="361" t="s">
        <v>896</v>
      </c>
      <c r="J118" s="567"/>
      <c r="L118" s="567"/>
      <c r="M118" s="567"/>
    </row>
    <row r="119" spans="1:13" ht="12" customHeight="1">
      <c r="A119" s="235" t="s">
        <v>530</v>
      </c>
      <c r="B119" s="252" t="s">
        <v>758</v>
      </c>
      <c r="C119" s="273">
        <v>0</v>
      </c>
      <c r="D119" s="273">
        <v>0</v>
      </c>
      <c r="E119" s="256">
        <v>0</v>
      </c>
      <c r="F119" s="361" t="s">
        <v>897</v>
      </c>
      <c r="J119" s="567"/>
      <c r="L119" s="567"/>
      <c r="M119" s="567"/>
    </row>
    <row r="120" spans="1:13" s="300" customFormat="1" ht="12" customHeight="1">
      <c r="A120" s="235" t="s">
        <v>759</v>
      </c>
      <c r="B120" s="252" t="s">
        <v>746</v>
      </c>
      <c r="C120" s="273">
        <v>0</v>
      </c>
      <c r="D120" s="273"/>
      <c r="E120" s="256"/>
      <c r="F120" s="361" t="s">
        <v>898</v>
      </c>
      <c r="J120" s="568"/>
      <c r="L120" s="567"/>
      <c r="M120" s="567"/>
    </row>
    <row r="121" spans="1:13" ht="12" customHeight="1">
      <c r="A121" s="235" t="s">
        <v>760</v>
      </c>
      <c r="B121" s="252" t="s">
        <v>761</v>
      </c>
      <c r="C121" s="273"/>
      <c r="D121" s="273"/>
      <c r="E121" s="256"/>
      <c r="F121" s="361" t="s">
        <v>899</v>
      </c>
      <c r="J121" s="567"/>
      <c r="L121" s="567"/>
      <c r="M121" s="567"/>
    </row>
    <row r="122" spans="1:13" ht="12" customHeight="1" thickBot="1">
      <c r="A122" s="233" t="s">
        <v>762</v>
      </c>
      <c r="B122" s="252" t="s">
        <v>763</v>
      </c>
      <c r="C122" s="275"/>
      <c r="D122" s="275"/>
      <c r="E122" s="258"/>
      <c r="F122" s="361" t="s">
        <v>900</v>
      </c>
      <c r="J122" s="567"/>
      <c r="L122" s="568"/>
      <c r="M122" s="567"/>
    </row>
    <row r="123" spans="1:13" ht="12" customHeight="1" thickBot="1">
      <c r="A123" s="240" t="s">
        <v>405</v>
      </c>
      <c r="B123" s="248" t="s">
        <v>764</v>
      </c>
      <c r="C123" s="272"/>
      <c r="D123" s="272"/>
      <c r="E123" s="255"/>
      <c r="F123" s="361" t="s">
        <v>901</v>
      </c>
      <c r="J123" s="567"/>
      <c r="L123" s="567"/>
      <c r="M123" s="567"/>
    </row>
    <row r="124" spans="1:13" ht="12" customHeight="1">
      <c r="A124" s="235" t="s">
        <v>450</v>
      </c>
      <c r="B124" s="229" t="s">
        <v>439</v>
      </c>
      <c r="C124" s="274">
        <v>0</v>
      </c>
      <c r="D124" s="274">
        <v>0</v>
      </c>
      <c r="E124" s="257">
        <v>0</v>
      </c>
      <c r="F124" s="361" t="s">
        <v>902</v>
      </c>
      <c r="J124" s="567"/>
      <c r="L124" s="567"/>
      <c r="M124" s="567"/>
    </row>
    <row r="125" spans="1:12" ht="12" customHeight="1" thickBot="1">
      <c r="A125" s="236" t="s">
        <v>451</v>
      </c>
      <c r="B125" s="232" t="s">
        <v>440</v>
      </c>
      <c r="C125" s="275">
        <v>0</v>
      </c>
      <c r="D125" s="275">
        <v>0</v>
      </c>
      <c r="E125" s="258">
        <v>0</v>
      </c>
      <c r="F125" s="361" t="s">
        <v>903</v>
      </c>
      <c r="J125" s="567"/>
      <c r="L125" s="567"/>
    </row>
    <row r="126" spans="1:12" ht="12" customHeight="1" thickBot="1">
      <c r="A126" s="240" t="s">
        <v>406</v>
      </c>
      <c r="B126" s="248" t="s">
        <v>765</v>
      </c>
      <c r="C126" s="272">
        <v>0</v>
      </c>
      <c r="D126" s="272">
        <v>0</v>
      </c>
      <c r="E126" s="255">
        <v>0</v>
      </c>
      <c r="F126" s="361" t="s">
        <v>904</v>
      </c>
      <c r="J126" s="567"/>
      <c r="L126" s="567"/>
    </row>
    <row r="127" spans="1:12" ht="12" customHeight="1" thickBot="1">
      <c r="A127" s="240" t="s">
        <v>407</v>
      </c>
      <c r="B127" s="248" t="s">
        <v>766</v>
      </c>
      <c r="C127" s="272">
        <f>C123+C109+C93</f>
        <v>61247203</v>
      </c>
      <c r="D127" s="272">
        <f>D123+D109+D93</f>
        <v>199272393</v>
      </c>
      <c r="E127" s="266">
        <f>E123+E109+E93</f>
        <v>94593879</v>
      </c>
      <c r="F127" s="361" t="s">
        <v>905</v>
      </c>
      <c r="J127" s="567"/>
      <c r="L127" s="567"/>
    </row>
    <row r="128" spans="1:12" ht="12" customHeight="1">
      <c r="A128" s="235" t="s">
        <v>454</v>
      </c>
      <c r="B128" s="229" t="s">
        <v>767</v>
      </c>
      <c r="C128" s="273">
        <v>0</v>
      </c>
      <c r="D128" s="273">
        <v>0</v>
      </c>
      <c r="E128" s="256">
        <v>0</v>
      </c>
      <c r="F128" s="361" t="s">
        <v>906</v>
      </c>
      <c r="L128" s="567"/>
    </row>
    <row r="129" spans="1:6" ht="12" customHeight="1">
      <c r="A129" s="235" t="s">
        <v>455</v>
      </c>
      <c r="B129" s="229" t="s">
        <v>768</v>
      </c>
      <c r="C129" s="273">
        <v>0</v>
      </c>
      <c r="D129" s="273">
        <v>0</v>
      </c>
      <c r="E129" s="256">
        <v>0</v>
      </c>
      <c r="F129" s="361" t="s">
        <v>907</v>
      </c>
    </row>
    <row r="130" spans="1:6" ht="12" customHeight="1" thickBot="1">
      <c r="A130" s="233" t="s">
        <v>456</v>
      </c>
      <c r="B130" s="227" t="s">
        <v>769</v>
      </c>
      <c r="C130" s="273">
        <v>0</v>
      </c>
      <c r="D130" s="273">
        <v>0</v>
      </c>
      <c r="E130" s="256">
        <v>0</v>
      </c>
      <c r="F130" s="361" t="s">
        <v>908</v>
      </c>
    </row>
    <row r="131" spans="1:6" ht="12" customHeight="1" thickBot="1">
      <c r="A131" s="240" t="s">
        <v>408</v>
      </c>
      <c r="B131" s="248" t="s">
        <v>770</v>
      </c>
      <c r="C131" s="272"/>
      <c r="D131" s="272"/>
      <c r="E131" s="255"/>
      <c r="F131" s="361" t="s">
        <v>909</v>
      </c>
    </row>
    <row r="132" spans="1:6" ht="12" customHeight="1">
      <c r="A132" s="235" t="s">
        <v>457</v>
      </c>
      <c r="B132" s="229" t="s">
        <v>771</v>
      </c>
      <c r="C132" s="273"/>
      <c r="D132" s="273"/>
      <c r="E132" s="256"/>
      <c r="F132" s="361" t="s">
        <v>910</v>
      </c>
    </row>
    <row r="133" spans="1:6" ht="12" customHeight="1">
      <c r="A133" s="235" t="s">
        <v>458</v>
      </c>
      <c r="B133" s="229" t="s">
        <v>772</v>
      </c>
      <c r="C133" s="273"/>
      <c r="D133" s="273"/>
      <c r="E133" s="256"/>
      <c r="F133" s="361" t="s">
        <v>911</v>
      </c>
    </row>
    <row r="134" spans="1:6" ht="12" customHeight="1">
      <c r="A134" s="235" t="s">
        <v>668</v>
      </c>
      <c r="B134" s="229" t="s">
        <v>773</v>
      </c>
      <c r="C134" s="273"/>
      <c r="D134" s="273"/>
      <c r="E134" s="256"/>
      <c r="F134" s="361" t="s">
        <v>912</v>
      </c>
    </row>
    <row r="135" spans="1:6" ht="12" customHeight="1" thickBot="1">
      <c r="A135" s="233" t="s">
        <v>670</v>
      </c>
      <c r="B135" s="227" t="s">
        <v>774</v>
      </c>
      <c r="C135" s="273"/>
      <c r="D135" s="273"/>
      <c r="E135" s="256"/>
      <c r="F135" s="361" t="s">
        <v>913</v>
      </c>
    </row>
    <row r="136" spans="1:6" ht="12" customHeight="1" thickBot="1">
      <c r="A136" s="240" t="s">
        <v>409</v>
      </c>
      <c r="B136" s="248" t="s">
        <v>775</v>
      </c>
      <c r="C136" s="278"/>
      <c r="D136" s="278"/>
      <c r="E136" s="256">
        <v>2621750</v>
      </c>
      <c r="F136" s="361" t="s">
        <v>914</v>
      </c>
    </row>
    <row r="137" spans="1:6" ht="12" customHeight="1">
      <c r="A137" s="235" t="s">
        <v>459</v>
      </c>
      <c r="B137" s="229" t="s">
        <v>776</v>
      </c>
      <c r="C137" s="273"/>
      <c r="D137" s="273"/>
      <c r="E137" s="256"/>
      <c r="F137" s="361" t="s">
        <v>915</v>
      </c>
    </row>
    <row r="138" spans="1:6" ht="12" customHeight="1">
      <c r="A138" s="235" t="s">
        <v>460</v>
      </c>
      <c r="B138" s="229" t="s">
        <v>777</v>
      </c>
      <c r="C138" s="273"/>
      <c r="D138" s="273"/>
      <c r="E138" s="256"/>
      <c r="F138" s="361" t="s">
        <v>916</v>
      </c>
    </row>
    <row r="139" spans="1:6" ht="12" customHeight="1">
      <c r="A139" s="235" t="s">
        <v>677</v>
      </c>
      <c r="B139" s="229" t="s">
        <v>778</v>
      </c>
      <c r="C139" s="273"/>
      <c r="D139" s="273"/>
      <c r="E139" s="256">
        <v>2621750</v>
      </c>
      <c r="F139" s="361" t="s">
        <v>917</v>
      </c>
    </row>
    <row r="140" spans="1:6" ht="12" customHeight="1" thickBot="1">
      <c r="A140" s="233" t="s">
        <v>679</v>
      </c>
      <c r="B140" s="227" t="s">
        <v>779</v>
      </c>
      <c r="C140" s="273"/>
      <c r="D140" s="273"/>
      <c r="E140" s="256"/>
      <c r="F140" s="361" t="s">
        <v>918</v>
      </c>
    </row>
    <row r="141" spans="1:9" ht="15" customHeight="1" thickBot="1">
      <c r="A141" s="240" t="s">
        <v>410</v>
      </c>
      <c r="B141" s="248" t="s">
        <v>780</v>
      </c>
      <c r="C141" s="77"/>
      <c r="D141" s="77"/>
      <c r="E141" s="225"/>
      <c r="F141" s="361" t="s">
        <v>919</v>
      </c>
      <c r="G141" s="289"/>
      <c r="H141" s="289"/>
      <c r="I141" s="289"/>
    </row>
    <row r="142" spans="1:6" s="282" customFormat="1" ht="12.75" customHeight="1">
      <c r="A142" s="235" t="s">
        <v>521</v>
      </c>
      <c r="B142" s="229" t="s">
        <v>781</v>
      </c>
      <c r="C142" s="273">
        <v>0</v>
      </c>
      <c r="D142" s="273">
        <v>0</v>
      </c>
      <c r="E142" s="256">
        <v>0</v>
      </c>
      <c r="F142" s="361" t="s">
        <v>920</v>
      </c>
    </row>
    <row r="143" spans="1:6" ht="12.75" customHeight="1">
      <c r="A143" s="235" t="s">
        <v>522</v>
      </c>
      <c r="B143" s="229" t="s">
        <v>782</v>
      </c>
      <c r="C143" s="273">
        <v>0</v>
      </c>
      <c r="D143" s="273">
        <v>0</v>
      </c>
      <c r="E143" s="256">
        <v>0</v>
      </c>
      <c r="F143" s="361" t="s">
        <v>921</v>
      </c>
    </row>
    <row r="144" spans="1:6" ht="12.75" customHeight="1">
      <c r="A144" s="235" t="s">
        <v>539</v>
      </c>
      <c r="B144" s="229" t="s">
        <v>783</v>
      </c>
      <c r="C144" s="273">
        <v>0</v>
      </c>
      <c r="D144" s="273">
        <v>0</v>
      </c>
      <c r="E144" s="256">
        <v>0</v>
      </c>
      <c r="F144" s="361" t="s">
        <v>922</v>
      </c>
    </row>
    <row r="145" spans="1:6" ht="12.75" customHeight="1" thickBot="1">
      <c r="A145" s="235" t="s">
        <v>685</v>
      </c>
      <c r="B145" s="229" t="s">
        <v>784</v>
      </c>
      <c r="C145" s="273">
        <v>0</v>
      </c>
      <c r="D145" s="273">
        <v>0</v>
      </c>
      <c r="E145" s="256">
        <v>0</v>
      </c>
      <c r="F145" s="361" t="s">
        <v>923</v>
      </c>
    </row>
    <row r="146" spans="1:6" ht="16.5" thickBot="1">
      <c r="A146" s="240" t="s">
        <v>411</v>
      </c>
      <c r="B146" s="248" t="s">
        <v>785</v>
      </c>
      <c r="C146" s="224">
        <f>C141+C136+C131</f>
        <v>0</v>
      </c>
      <c r="D146" s="224">
        <f>D141+D136+D131</f>
        <v>0</v>
      </c>
      <c r="E146" s="387">
        <f>E141+E136+E131</f>
        <v>2621750</v>
      </c>
      <c r="F146" s="361" t="s">
        <v>924</v>
      </c>
    </row>
    <row r="147" spans="1:6" ht="16.5" thickBot="1">
      <c r="A147" s="459" t="s">
        <v>412</v>
      </c>
      <c r="B147" s="386" t="s">
        <v>786</v>
      </c>
      <c r="C147" s="224">
        <f>C146+C127</f>
        <v>61247203</v>
      </c>
      <c r="D147" s="224">
        <f>D146+D127</f>
        <v>199272393</v>
      </c>
      <c r="E147" s="387">
        <f>E146+E127</f>
        <v>97215629</v>
      </c>
      <c r="F147" s="361" t="s">
        <v>925</v>
      </c>
    </row>
    <row r="149" spans="1:5" ht="18.75" customHeight="1">
      <c r="A149" s="576" t="s">
        <v>787</v>
      </c>
      <c r="B149" s="576"/>
      <c r="C149" s="576"/>
      <c r="D149" s="576"/>
      <c r="E149" s="576"/>
    </row>
    <row r="150" spans="1:5" ht="13.5" customHeight="1" thickBot="1">
      <c r="A150" s="250" t="s">
        <v>503</v>
      </c>
      <c r="B150" s="250"/>
      <c r="C150" s="280"/>
      <c r="E150" s="267" t="s">
        <v>1185</v>
      </c>
    </row>
    <row r="151" spans="1:5" ht="21.75" thickBot="1">
      <c r="A151" s="240">
        <v>1</v>
      </c>
      <c r="B151" s="243" t="s">
        <v>788</v>
      </c>
      <c r="C151" s="266">
        <f>+C62-C126</f>
        <v>56003424</v>
      </c>
      <c r="D151" s="266">
        <f>+D62-D126</f>
        <v>176601441</v>
      </c>
      <c r="E151" s="266">
        <f>+E62-E126</f>
        <v>169747086</v>
      </c>
    </row>
    <row r="152" spans="1:5" ht="21.75" thickBot="1">
      <c r="A152" s="240" t="s">
        <v>404</v>
      </c>
      <c r="B152" s="243" t="s">
        <v>789</v>
      </c>
      <c r="C152" s="266">
        <f>+C85-C146</f>
        <v>0</v>
      </c>
      <c r="D152" s="266">
        <f>+D85-D146</f>
        <v>0</v>
      </c>
      <c r="E152" s="266">
        <f>+E85-E146</f>
        <v>-2621750</v>
      </c>
    </row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spans="3:6" s="269" customFormat="1" ht="12.75" customHeight="1">
      <c r="C162" s="270"/>
      <c r="D162" s="270"/>
      <c r="E162" s="270"/>
      <c r="F162" s="280"/>
    </row>
  </sheetData>
  <sheetProtection/>
  <mergeCells count="10">
    <mergeCell ref="A1:F1"/>
    <mergeCell ref="A2:E2"/>
    <mergeCell ref="B90:B91"/>
    <mergeCell ref="A149:E149"/>
    <mergeCell ref="A90:A91"/>
    <mergeCell ref="C90:E90"/>
    <mergeCell ref="C4:E4"/>
    <mergeCell ref="B4:B5"/>
    <mergeCell ref="A4:A5"/>
    <mergeCell ref="A88:E88"/>
  </mergeCells>
  <printOptions horizontalCentered="1"/>
  <pageMargins left="0.7874015748031497" right="0.7874015748031497" top="0.984251968503937" bottom="0.2362204724409449" header="0.1968503937007874" footer="0.15748031496062992"/>
  <pageSetup horizontalDpi="300" verticalDpi="300" orientation="portrait" paperSize="9" scale="66" r:id="rId1"/>
  <headerFooter alignWithMargins="0">
    <oddHeader>&amp;C&amp;"Times New Roman CE,Félkövér"&amp;12
Jászboldogháza Községi Önkormányzat
2017. ÉVI ZÁRSZÁMADÁS
ÖNKÉNT VÁLLALT FELADATAINAK MÉRLEGE
&amp;R&amp;"Times New Roman CE,Félkövér dőlt"&amp;11 1.3. melléklet a 3/2018. (V.29.) önkormányzati rendelethez</oddHeader>
  </headerFooter>
  <rowBreaks count="1" manualBreakCount="1">
    <brk id="87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2"/>
  <sheetViews>
    <sheetView zoomScale="130" zoomScaleNormal="130" zoomScaleSheetLayoutView="100" workbookViewId="0" topLeftCell="A125">
      <selection activeCell="F85" sqref="F84:F85"/>
    </sheetView>
  </sheetViews>
  <sheetFormatPr defaultColWidth="9.00390625" defaultRowHeight="12.75"/>
  <cols>
    <col min="1" max="1" width="7.125" style="269" customWidth="1"/>
    <col min="2" max="2" width="56.875" style="269" customWidth="1"/>
    <col min="3" max="3" width="15.875" style="270" customWidth="1"/>
    <col min="4" max="4" width="12.625" style="270" bestFit="1" customWidth="1"/>
    <col min="5" max="6" width="17.875" style="270" bestFit="1" customWidth="1"/>
    <col min="7" max="7" width="8.875" style="0" customWidth="1"/>
    <col min="8" max="16384" width="9.375" style="280" customWidth="1"/>
  </cols>
  <sheetData>
    <row r="1" spans="1:6" ht="15.75" customHeight="1">
      <c r="A1" s="571" t="s">
        <v>400</v>
      </c>
      <c r="B1" s="571"/>
      <c r="C1" s="571"/>
      <c r="D1" s="571"/>
      <c r="E1" s="571"/>
      <c r="F1" s="280"/>
    </row>
    <row r="2" spans="1:6" ht="15.75" customHeight="1" thickBot="1">
      <c r="A2" s="24" t="s">
        <v>501</v>
      </c>
      <c r="B2" s="24"/>
      <c r="C2" s="267"/>
      <c r="D2" s="267"/>
      <c r="E2" s="267" t="s">
        <v>1185</v>
      </c>
      <c r="F2" s="267" t="s">
        <v>1185</v>
      </c>
    </row>
    <row r="3" spans="1:6" ht="15.75" customHeight="1">
      <c r="A3" s="577" t="s">
        <v>449</v>
      </c>
      <c r="B3" s="574" t="s">
        <v>402</v>
      </c>
      <c r="C3" s="572" t="s">
        <v>1189</v>
      </c>
      <c r="D3" s="572"/>
      <c r="E3" s="573"/>
      <c r="F3" s="456"/>
    </row>
    <row r="4" spans="1:6" ht="37.5" customHeight="1" thickBot="1">
      <c r="A4" s="578"/>
      <c r="B4" s="575"/>
      <c r="C4" s="26" t="s">
        <v>560</v>
      </c>
      <c r="D4" s="26" t="s">
        <v>565</v>
      </c>
      <c r="E4" s="27" t="s">
        <v>566</v>
      </c>
      <c r="F4" s="376" t="s">
        <v>951</v>
      </c>
    </row>
    <row r="5" spans="1:6" s="281" customFormat="1" ht="12" customHeight="1" thickBot="1">
      <c r="A5" s="245" t="s">
        <v>733</v>
      </c>
      <c r="B5" s="246" t="s">
        <v>734</v>
      </c>
      <c r="C5" s="246" t="s">
        <v>735</v>
      </c>
      <c r="D5" s="246" t="s">
        <v>736</v>
      </c>
      <c r="E5" s="293" t="s">
        <v>737</v>
      </c>
      <c r="F5" s="293" t="s">
        <v>814</v>
      </c>
    </row>
    <row r="6" spans="1:6" s="282" customFormat="1" ht="12" customHeight="1" thickBot="1">
      <c r="A6" s="240" t="s">
        <v>403</v>
      </c>
      <c r="B6" s="241" t="s">
        <v>617</v>
      </c>
      <c r="C6" s="272">
        <f>C7+C8+C9+C10+C11+C12</f>
        <v>0</v>
      </c>
      <c r="D6" s="272">
        <f>D7+D8+D9+D10+D11+D12</f>
        <v>0</v>
      </c>
      <c r="E6" s="374">
        <f>E7+E8+E9+E10+E11+E12</f>
        <v>0</v>
      </c>
      <c r="F6" s="373"/>
    </row>
    <row r="7" spans="1:6" s="282" customFormat="1" ht="12" customHeight="1" thickBot="1">
      <c r="A7" s="235" t="s">
        <v>461</v>
      </c>
      <c r="B7" s="283" t="s">
        <v>618</v>
      </c>
      <c r="C7" s="274"/>
      <c r="D7" s="274"/>
      <c r="E7" s="257"/>
      <c r="F7" s="368"/>
    </row>
    <row r="8" spans="1:6" s="282" customFormat="1" ht="12" customHeight="1" thickBot="1">
      <c r="A8" s="234" t="s">
        <v>462</v>
      </c>
      <c r="B8" s="284" t="s">
        <v>619</v>
      </c>
      <c r="C8" s="273"/>
      <c r="D8" s="273"/>
      <c r="E8" s="256"/>
      <c r="F8" s="368"/>
    </row>
    <row r="9" spans="1:6" s="282" customFormat="1" ht="12" customHeight="1" thickBot="1">
      <c r="A9" s="234" t="s">
        <v>463</v>
      </c>
      <c r="B9" s="284" t="s">
        <v>620</v>
      </c>
      <c r="C9" s="273"/>
      <c r="D9" s="273"/>
      <c r="E9" s="256"/>
      <c r="F9" s="368"/>
    </row>
    <row r="10" spans="1:6" s="282" customFormat="1" ht="12" customHeight="1" thickBot="1">
      <c r="A10" s="234" t="s">
        <v>464</v>
      </c>
      <c r="B10" s="284" t="s">
        <v>621</v>
      </c>
      <c r="C10" s="273"/>
      <c r="D10" s="273"/>
      <c r="E10" s="256"/>
      <c r="F10" s="368"/>
    </row>
    <row r="11" spans="1:6" s="282" customFormat="1" ht="12" customHeight="1" thickBot="1">
      <c r="A11" s="234" t="s">
        <v>497</v>
      </c>
      <c r="B11" s="284" t="s">
        <v>622</v>
      </c>
      <c r="C11" s="273"/>
      <c r="D11" s="273"/>
      <c r="E11" s="256"/>
      <c r="F11" s="368"/>
    </row>
    <row r="12" spans="1:6" s="282" customFormat="1" ht="12" customHeight="1" thickBot="1">
      <c r="A12" s="236" t="s">
        <v>465</v>
      </c>
      <c r="B12" s="285" t="s">
        <v>623</v>
      </c>
      <c r="C12" s="275"/>
      <c r="D12" s="275"/>
      <c r="E12" s="258"/>
      <c r="F12" s="368"/>
    </row>
    <row r="13" spans="1:6" s="282" customFormat="1" ht="12" customHeight="1" thickBot="1">
      <c r="A13" s="240" t="s">
        <v>404</v>
      </c>
      <c r="B13" s="262" t="s">
        <v>624</v>
      </c>
      <c r="C13" s="272">
        <f>C14+C15+C16+C17+C18+C19</f>
        <v>0</v>
      </c>
      <c r="D13" s="272">
        <f>D14+D15+D16+D17+D18+D19</f>
        <v>0</v>
      </c>
      <c r="E13" s="374">
        <f>E14+E15+E16+E17+E18+E19</f>
        <v>0</v>
      </c>
      <c r="F13" s="373"/>
    </row>
    <row r="14" spans="1:6" s="282" customFormat="1" ht="12" customHeight="1" thickBot="1">
      <c r="A14" s="235" t="s">
        <v>467</v>
      </c>
      <c r="B14" s="283" t="s">
        <v>625</v>
      </c>
      <c r="C14" s="274"/>
      <c r="D14" s="274"/>
      <c r="E14" s="257"/>
      <c r="F14" s="368"/>
    </row>
    <row r="15" spans="1:6" s="282" customFormat="1" ht="12" customHeight="1" thickBot="1">
      <c r="A15" s="234" t="s">
        <v>468</v>
      </c>
      <c r="B15" s="284" t="s">
        <v>626</v>
      </c>
      <c r="C15" s="273"/>
      <c r="D15" s="273"/>
      <c r="E15" s="256"/>
      <c r="F15" s="368"/>
    </row>
    <row r="16" spans="1:6" s="282" customFormat="1" ht="12" customHeight="1" thickBot="1">
      <c r="A16" s="234" t="s">
        <v>469</v>
      </c>
      <c r="B16" s="284" t="s">
        <v>627</v>
      </c>
      <c r="C16" s="273"/>
      <c r="D16" s="273"/>
      <c r="E16" s="256"/>
      <c r="F16" s="368"/>
    </row>
    <row r="17" spans="1:6" s="282" customFormat="1" ht="12" customHeight="1" thickBot="1">
      <c r="A17" s="234" t="s">
        <v>470</v>
      </c>
      <c r="B17" s="284" t="s">
        <v>629</v>
      </c>
      <c r="C17" s="273"/>
      <c r="D17" s="273"/>
      <c r="E17" s="256"/>
      <c r="F17" s="368"/>
    </row>
    <row r="18" spans="1:6" s="282" customFormat="1" ht="12" customHeight="1" thickBot="1">
      <c r="A18" s="234" t="s">
        <v>471</v>
      </c>
      <c r="B18" s="284" t="s">
        <v>630</v>
      </c>
      <c r="C18" s="273"/>
      <c r="D18" s="273"/>
      <c r="E18" s="256"/>
      <c r="F18" s="368"/>
    </row>
    <row r="19" spans="1:6" s="282" customFormat="1" ht="12" customHeight="1" thickBot="1">
      <c r="A19" s="236" t="s">
        <v>478</v>
      </c>
      <c r="B19" s="285" t="s">
        <v>631</v>
      </c>
      <c r="C19" s="275"/>
      <c r="D19" s="275"/>
      <c r="E19" s="258"/>
      <c r="F19" s="368"/>
    </row>
    <row r="20" spans="1:6" s="282" customFormat="1" ht="21.75" thickBot="1">
      <c r="A20" s="240" t="s">
        <v>405</v>
      </c>
      <c r="B20" s="241" t="s">
        <v>632</v>
      </c>
      <c r="C20" s="272">
        <f>C21+C22+C23+C24+C25+C26</f>
        <v>0</v>
      </c>
      <c r="D20" s="272">
        <f>D21+D22+D23+D24+D25+D26</f>
        <v>0</v>
      </c>
      <c r="E20" s="374">
        <f>E21+E22+E23+E24+E25</f>
        <v>0</v>
      </c>
      <c r="F20" s="373"/>
    </row>
    <row r="21" spans="1:6" s="282" customFormat="1" ht="12" customHeight="1" thickBot="1">
      <c r="A21" s="235" t="s">
        <v>450</v>
      </c>
      <c r="B21" s="283" t="s">
        <v>633</v>
      </c>
      <c r="C21" s="274"/>
      <c r="D21" s="274"/>
      <c r="E21" s="257"/>
      <c r="F21" s="368"/>
    </row>
    <row r="22" spans="1:6" s="282" customFormat="1" ht="12" customHeight="1" thickBot="1">
      <c r="A22" s="234" t="s">
        <v>451</v>
      </c>
      <c r="B22" s="284" t="s">
        <v>634</v>
      </c>
      <c r="C22" s="273"/>
      <c r="D22" s="273"/>
      <c r="E22" s="256"/>
      <c r="F22" s="368"/>
    </row>
    <row r="23" spans="1:6" s="282" customFormat="1" ht="12" customHeight="1" thickBot="1">
      <c r="A23" s="234" t="s">
        <v>452</v>
      </c>
      <c r="B23" s="284" t="s">
        <v>635</v>
      </c>
      <c r="C23" s="273"/>
      <c r="D23" s="273"/>
      <c r="E23" s="256"/>
      <c r="F23" s="368"/>
    </row>
    <row r="24" spans="1:6" s="282" customFormat="1" ht="12" customHeight="1" thickBot="1">
      <c r="A24" s="234" t="s">
        <v>453</v>
      </c>
      <c r="B24" s="284" t="s">
        <v>636</v>
      </c>
      <c r="C24" s="273"/>
      <c r="D24" s="273"/>
      <c r="E24" s="256"/>
      <c r="F24" s="368"/>
    </row>
    <row r="25" spans="1:6" s="282" customFormat="1" ht="12" customHeight="1" thickBot="1">
      <c r="A25" s="234" t="s">
        <v>511</v>
      </c>
      <c r="B25" s="284" t="s">
        <v>637</v>
      </c>
      <c r="C25" s="273"/>
      <c r="D25" s="273"/>
      <c r="E25" s="256"/>
      <c r="F25" s="368"/>
    </row>
    <row r="26" spans="1:6" s="282" customFormat="1" ht="12" customHeight="1" thickBot="1">
      <c r="A26" s="236" t="s">
        <v>512</v>
      </c>
      <c r="B26" s="264" t="s">
        <v>638</v>
      </c>
      <c r="C26" s="275"/>
      <c r="D26" s="275"/>
      <c r="E26" s="258"/>
      <c r="F26" s="368"/>
    </row>
    <row r="27" spans="1:6" s="282" customFormat="1" ht="12" customHeight="1" thickBot="1">
      <c r="A27" s="240" t="s">
        <v>513</v>
      </c>
      <c r="B27" s="241" t="s">
        <v>639</v>
      </c>
      <c r="C27" s="278">
        <f>C28+C32+C31+C33</f>
        <v>0</v>
      </c>
      <c r="D27" s="278">
        <f>D28+D32+D31+D33</f>
        <v>0</v>
      </c>
      <c r="E27" s="377">
        <f>E28+E32+E31+E33</f>
        <v>0</v>
      </c>
      <c r="F27" s="373"/>
    </row>
    <row r="28" spans="1:6" s="282" customFormat="1" ht="12" customHeight="1" thickBot="1">
      <c r="A28" s="235" t="s">
        <v>640</v>
      </c>
      <c r="B28" s="283" t="s">
        <v>641</v>
      </c>
      <c r="C28" s="292"/>
      <c r="D28" s="292"/>
      <c r="E28" s="378"/>
      <c r="F28" s="373"/>
    </row>
    <row r="29" spans="1:6" s="282" customFormat="1" ht="12" customHeight="1" thickBot="1">
      <c r="A29" s="234" t="s">
        <v>642</v>
      </c>
      <c r="B29" s="284" t="s">
        <v>643</v>
      </c>
      <c r="C29" s="273"/>
      <c r="D29" s="273"/>
      <c r="E29" s="256"/>
      <c r="F29" s="368"/>
    </row>
    <row r="30" spans="1:6" s="282" customFormat="1" ht="12" customHeight="1" thickBot="1">
      <c r="A30" s="234" t="s">
        <v>644</v>
      </c>
      <c r="B30" s="284" t="s">
        <v>645</v>
      </c>
      <c r="C30" s="273"/>
      <c r="D30" s="273"/>
      <c r="E30" s="256"/>
      <c r="F30" s="368"/>
    </row>
    <row r="31" spans="1:6" s="282" customFormat="1" ht="12" customHeight="1" thickBot="1">
      <c r="A31" s="234" t="s">
        <v>646</v>
      </c>
      <c r="B31" s="284" t="s">
        <v>647</v>
      </c>
      <c r="C31" s="273"/>
      <c r="D31" s="273"/>
      <c r="E31" s="256"/>
      <c r="F31" s="368"/>
    </row>
    <row r="32" spans="1:6" s="282" customFormat="1" ht="12" customHeight="1" thickBot="1">
      <c r="A32" s="234" t="s">
        <v>648</v>
      </c>
      <c r="B32" s="284" t="s">
        <v>649</v>
      </c>
      <c r="C32" s="273"/>
      <c r="D32" s="273"/>
      <c r="E32" s="256"/>
      <c r="F32" s="368"/>
    </row>
    <row r="33" spans="1:6" s="282" customFormat="1" ht="12" customHeight="1" thickBot="1">
      <c r="A33" s="236" t="s">
        <v>650</v>
      </c>
      <c r="B33" s="264" t="s">
        <v>651</v>
      </c>
      <c r="C33" s="275"/>
      <c r="D33" s="275"/>
      <c r="E33" s="258"/>
      <c r="F33" s="368"/>
    </row>
    <row r="34" spans="1:6" s="282" customFormat="1" ht="12" customHeight="1" thickBot="1">
      <c r="A34" s="240" t="s">
        <v>407</v>
      </c>
      <c r="B34" s="241" t="s">
        <v>652</v>
      </c>
      <c r="C34" s="272">
        <f>C35+C36+C37+C38+C39+C40+C41+C42+C43+C44</f>
        <v>0</v>
      </c>
      <c r="D34" s="272">
        <f>D35+D36+D37+D38+D39+D40+D41+D42+D43+D44</f>
        <v>0</v>
      </c>
      <c r="E34" s="272">
        <f>E35+E36+E37+E38+E39+E40+E41+E42+E43+E44</f>
        <v>0</v>
      </c>
      <c r="F34" s="373"/>
    </row>
    <row r="35" spans="1:6" s="282" customFormat="1" ht="12" customHeight="1" thickBot="1">
      <c r="A35" s="235" t="s">
        <v>454</v>
      </c>
      <c r="B35" s="283" t="s">
        <v>653</v>
      </c>
      <c r="C35" s="274"/>
      <c r="D35" s="274"/>
      <c r="E35" s="257"/>
      <c r="F35" s="373"/>
    </row>
    <row r="36" spans="1:6" s="282" customFormat="1" ht="12" customHeight="1" thickBot="1">
      <c r="A36" s="234" t="s">
        <v>455</v>
      </c>
      <c r="B36" s="284" t="s">
        <v>654</v>
      </c>
      <c r="C36" s="273"/>
      <c r="D36" s="273"/>
      <c r="E36" s="256"/>
      <c r="F36" s="373"/>
    </row>
    <row r="37" spans="1:6" s="282" customFormat="1" ht="12" customHeight="1" thickBot="1">
      <c r="A37" s="234" t="s">
        <v>456</v>
      </c>
      <c r="B37" s="284" t="s">
        <v>655</v>
      </c>
      <c r="C37" s="273"/>
      <c r="D37" s="273"/>
      <c r="E37" s="256"/>
      <c r="F37" s="373"/>
    </row>
    <row r="38" spans="1:6" s="282" customFormat="1" ht="12" customHeight="1" thickBot="1">
      <c r="A38" s="234" t="s">
        <v>515</v>
      </c>
      <c r="B38" s="284" t="s">
        <v>656</v>
      </c>
      <c r="C38" s="273"/>
      <c r="D38" s="273"/>
      <c r="E38" s="256"/>
      <c r="F38" s="373"/>
    </row>
    <row r="39" spans="1:6" s="282" customFormat="1" ht="12" customHeight="1" thickBot="1">
      <c r="A39" s="234" t="s">
        <v>516</v>
      </c>
      <c r="B39" s="284" t="s">
        <v>657</v>
      </c>
      <c r="C39" s="273"/>
      <c r="D39" s="273"/>
      <c r="E39" s="256"/>
      <c r="F39" s="373"/>
    </row>
    <row r="40" spans="1:6" s="282" customFormat="1" ht="12" customHeight="1" thickBot="1">
      <c r="A40" s="234" t="s">
        <v>517</v>
      </c>
      <c r="B40" s="284" t="s">
        <v>658</v>
      </c>
      <c r="C40" s="273"/>
      <c r="D40" s="273"/>
      <c r="E40" s="256"/>
      <c r="F40" s="373"/>
    </row>
    <row r="41" spans="1:6" s="282" customFormat="1" ht="12" customHeight="1" thickBot="1">
      <c r="A41" s="234" t="s">
        <v>518</v>
      </c>
      <c r="B41" s="284" t="s">
        <v>659</v>
      </c>
      <c r="C41" s="273"/>
      <c r="D41" s="273"/>
      <c r="E41" s="256"/>
      <c r="F41" s="373"/>
    </row>
    <row r="42" spans="1:6" s="282" customFormat="1" ht="12" customHeight="1" thickBot="1">
      <c r="A42" s="234" t="s">
        <v>519</v>
      </c>
      <c r="B42" s="284" t="s">
        <v>660</v>
      </c>
      <c r="C42" s="273"/>
      <c r="D42" s="273"/>
      <c r="E42" s="256"/>
      <c r="F42" s="373"/>
    </row>
    <row r="43" spans="1:6" s="282" customFormat="1" ht="12" customHeight="1" thickBot="1">
      <c r="A43" s="234" t="s">
        <v>661</v>
      </c>
      <c r="B43" s="284" t="s">
        <v>662</v>
      </c>
      <c r="C43" s="276"/>
      <c r="D43" s="276"/>
      <c r="E43" s="259"/>
      <c r="F43" s="373"/>
    </row>
    <row r="44" spans="1:6" s="282" customFormat="1" ht="12" customHeight="1" thickBot="1">
      <c r="A44" s="236" t="s">
        <v>663</v>
      </c>
      <c r="B44" s="285" t="s">
        <v>664</v>
      </c>
      <c r="C44" s="277"/>
      <c r="D44" s="277"/>
      <c r="E44" s="260"/>
      <c r="F44" s="373"/>
    </row>
    <row r="45" spans="1:6" s="282" customFormat="1" ht="12" customHeight="1" thickBot="1">
      <c r="A45" s="240" t="s">
        <v>408</v>
      </c>
      <c r="B45" s="241" t="s">
        <v>665</v>
      </c>
      <c r="C45" s="272"/>
      <c r="D45" s="272"/>
      <c r="E45" s="272"/>
      <c r="F45" s="373"/>
    </row>
    <row r="46" spans="1:6" s="282" customFormat="1" ht="12" customHeight="1" thickBot="1">
      <c r="A46" s="235" t="s">
        <v>457</v>
      </c>
      <c r="B46" s="283" t="s">
        <v>666</v>
      </c>
      <c r="C46" s="294"/>
      <c r="D46" s="276"/>
      <c r="E46" s="259"/>
      <c r="F46" s="373"/>
    </row>
    <row r="47" spans="1:6" s="282" customFormat="1" ht="12" customHeight="1" thickBot="1">
      <c r="A47" s="234" t="s">
        <v>458</v>
      </c>
      <c r="B47" s="284" t="s">
        <v>667</v>
      </c>
      <c r="C47" s="276"/>
      <c r="D47" s="276"/>
      <c r="E47" s="259"/>
      <c r="F47" s="373"/>
    </row>
    <row r="48" spans="1:6" s="282" customFormat="1" ht="12" customHeight="1" thickBot="1">
      <c r="A48" s="234" t="s">
        <v>668</v>
      </c>
      <c r="B48" s="284" t="s">
        <v>669</v>
      </c>
      <c r="C48" s="276"/>
      <c r="D48" s="276"/>
      <c r="E48" s="259"/>
      <c r="F48" s="373"/>
    </row>
    <row r="49" spans="1:6" s="282" customFormat="1" ht="12" customHeight="1" thickBot="1">
      <c r="A49" s="234" t="s">
        <v>670</v>
      </c>
      <c r="B49" s="284" t="s">
        <v>671</v>
      </c>
      <c r="C49" s="276"/>
      <c r="D49" s="276"/>
      <c r="E49" s="259"/>
      <c r="F49" s="373"/>
    </row>
    <row r="50" spans="1:6" s="282" customFormat="1" ht="12" customHeight="1" thickBot="1">
      <c r="A50" s="236" t="s">
        <v>672</v>
      </c>
      <c r="B50" s="285" t="s">
        <v>673</v>
      </c>
      <c r="C50" s="277"/>
      <c r="D50" s="277"/>
      <c r="E50" s="260"/>
      <c r="F50" s="373"/>
    </row>
    <row r="51" spans="1:6" s="282" customFormat="1" ht="17.25" customHeight="1" thickBot="1">
      <c r="A51" s="240" t="s">
        <v>520</v>
      </c>
      <c r="B51" s="241" t="s">
        <v>674</v>
      </c>
      <c r="C51" s="272"/>
      <c r="D51" s="272"/>
      <c r="E51" s="374"/>
      <c r="F51" s="373"/>
    </row>
    <row r="52" spans="1:6" s="282" customFormat="1" ht="12" customHeight="1" thickBot="1">
      <c r="A52" s="235" t="s">
        <v>459</v>
      </c>
      <c r="B52" s="283" t="s">
        <v>675</v>
      </c>
      <c r="C52" s="274"/>
      <c r="D52" s="274"/>
      <c r="E52" s="257"/>
      <c r="F52" s="373"/>
    </row>
    <row r="53" spans="1:6" s="282" customFormat="1" ht="23.25" customHeight="1" thickBot="1">
      <c r="A53" s="234" t="s">
        <v>460</v>
      </c>
      <c r="B53" s="284" t="s">
        <v>676</v>
      </c>
      <c r="C53" s="273"/>
      <c r="D53" s="273"/>
      <c r="E53" s="256"/>
      <c r="F53" s="373"/>
    </row>
    <row r="54" spans="1:6" s="282" customFormat="1" ht="12" customHeight="1" thickBot="1">
      <c r="A54" s="234" t="s">
        <v>677</v>
      </c>
      <c r="B54" s="284" t="s">
        <v>678</v>
      </c>
      <c r="C54" s="273"/>
      <c r="D54" s="273"/>
      <c r="E54" s="256"/>
      <c r="F54" s="373"/>
    </row>
    <row r="55" spans="1:6" s="282" customFormat="1" ht="12" customHeight="1" thickBot="1">
      <c r="A55" s="236" t="s">
        <v>679</v>
      </c>
      <c r="B55" s="285" t="s">
        <v>680</v>
      </c>
      <c r="C55" s="275"/>
      <c r="D55" s="275"/>
      <c r="E55" s="258"/>
      <c r="F55" s="373"/>
    </row>
    <row r="56" spans="1:6" s="282" customFormat="1" ht="12" customHeight="1" thickBot="1">
      <c r="A56" s="240" t="s">
        <v>410</v>
      </c>
      <c r="B56" s="262" t="s">
        <v>681</v>
      </c>
      <c r="C56" s="272"/>
      <c r="D56" s="272"/>
      <c r="E56" s="374"/>
      <c r="F56" s="373"/>
    </row>
    <row r="57" spans="1:6" s="282" customFormat="1" ht="12" customHeight="1" thickBot="1">
      <c r="A57" s="235" t="s">
        <v>521</v>
      </c>
      <c r="B57" s="283" t="s">
        <v>682</v>
      </c>
      <c r="C57" s="276"/>
      <c r="D57" s="276"/>
      <c r="E57" s="259"/>
      <c r="F57" s="373"/>
    </row>
    <row r="58" spans="1:6" s="282" customFormat="1" ht="24.75" customHeight="1" thickBot="1">
      <c r="A58" s="234" t="s">
        <v>522</v>
      </c>
      <c r="B58" s="284" t="s">
        <v>683</v>
      </c>
      <c r="C58" s="276"/>
      <c r="D58" s="276"/>
      <c r="E58" s="259"/>
      <c r="F58" s="373"/>
    </row>
    <row r="59" spans="1:6" s="282" customFormat="1" ht="12" customHeight="1" thickBot="1">
      <c r="A59" s="234" t="s">
        <v>539</v>
      </c>
      <c r="B59" s="284" t="s">
        <v>684</v>
      </c>
      <c r="C59" s="276"/>
      <c r="D59" s="276"/>
      <c r="E59" s="259"/>
      <c r="F59" s="373"/>
    </row>
    <row r="60" spans="1:6" s="282" customFormat="1" ht="12" customHeight="1" thickBot="1">
      <c r="A60" s="236" t="s">
        <v>685</v>
      </c>
      <c r="B60" s="285" t="s">
        <v>686</v>
      </c>
      <c r="C60" s="276"/>
      <c r="D60" s="276"/>
      <c r="E60" s="259"/>
      <c r="F60" s="373"/>
    </row>
    <row r="61" spans="1:6" s="282" customFormat="1" ht="12" customHeight="1" thickBot="1">
      <c r="A61" s="240" t="s">
        <v>411</v>
      </c>
      <c r="B61" s="241" t="s">
        <v>687</v>
      </c>
      <c r="C61" s="278">
        <f>C6+C13+C20+C27+C34+C45+C51+C56</f>
        <v>0</v>
      </c>
      <c r="D61" s="278">
        <f>D6+D13+D20+D27+D34+D45+D51+D56</f>
        <v>0</v>
      </c>
      <c r="E61" s="278">
        <f>E6+E13+E20+E27+E34+E45+E51+E56</f>
        <v>0</v>
      </c>
      <c r="F61" s="373"/>
    </row>
    <row r="62" spans="1:6" s="282" customFormat="1" ht="12" customHeight="1" thickBot="1">
      <c r="A62" s="295" t="s">
        <v>688</v>
      </c>
      <c r="B62" s="262" t="s">
        <v>689</v>
      </c>
      <c r="C62" s="272"/>
      <c r="D62" s="272"/>
      <c r="E62" s="255"/>
      <c r="F62" s="373"/>
    </row>
    <row r="63" spans="1:6" s="282" customFormat="1" ht="12" customHeight="1" thickBot="1">
      <c r="A63" s="235" t="s">
        <v>690</v>
      </c>
      <c r="B63" s="283" t="s">
        <v>691</v>
      </c>
      <c r="C63" s="276"/>
      <c r="D63" s="276"/>
      <c r="E63" s="259"/>
      <c r="F63" s="373"/>
    </row>
    <row r="64" spans="1:6" s="282" customFormat="1" ht="12" customHeight="1" thickBot="1">
      <c r="A64" s="234" t="s">
        <v>692</v>
      </c>
      <c r="B64" s="284" t="s">
        <v>693</v>
      </c>
      <c r="C64" s="276"/>
      <c r="D64" s="276"/>
      <c r="E64" s="259"/>
      <c r="F64" s="373"/>
    </row>
    <row r="65" spans="1:6" s="282" customFormat="1" ht="12" customHeight="1" thickBot="1">
      <c r="A65" s="236" t="s">
        <v>694</v>
      </c>
      <c r="B65" s="222" t="s">
        <v>738</v>
      </c>
      <c r="C65" s="276"/>
      <c r="D65" s="276"/>
      <c r="E65" s="259"/>
      <c r="F65" s="373"/>
    </row>
    <row r="66" spans="1:6" s="282" customFormat="1" ht="12" customHeight="1" thickBot="1">
      <c r="A66" s="295" t="s">
        <v>695</v>
      </c>
      <c r="B66" s="262" t="s">
        <v>696</v>
      </c>
      <c r="C66" s="272"/>
      <c r="D66" s="272"/>
      <c r="E66" s="255"/>
      <c r="F66" s="373"/>
    </row>
    <row r="67" spans="1:6" s="282" customFormat="1" ht="13.5" customHeight="1" thickBot="1">
      <c r="A67" s="235" t="s">
        <v>498</v>
      </c>
      <c r="B67" s="283" t="s">
        <v>697</v>
      </c>
      <c r="C67" s="276"/>
      <c r="D67" s="276"/>
      <c r="E67" s="259"/>
      <c r="F67" s="373"/>
    </row>
    <row r="68" spans="1:6" s="282" customFormat="1" ht="12" customHeight="1" thickBot="1">
      <c r="A68" s="234" t="s">
        <v>499</v>
      </c>
      <c r="B68" s="284" t="s">
        <v>698</v>
      </c>
      <c r="C68" s="276"/>
      <c r="D68" s="276"/>
      <c r="E68" s="259"/>
      <c r="F68" s="373"/>
    </row>
    <row r="69" spans="1:6" s="282" customFormat="1" ht="12" customHeight="1" thickBot="1">
      <c r="A69" s="234" t="s">
        <v>699</v>
      </c>
      <c r="B69" s="284" t="s">
        <v>700</v>
      </c>
      <c r="C69" s="276"/>
      <c r="D69" s="276"/>
      <c r="E69" s="259"/>
      <c r="F69" s="373"/>
    </row>
    <row r="70" spans="1:6" s="282" customFormat="1" ht="12" customHeight="1" thickBot="1">
      <c r="A70" s="236" t="s">
        <v>701</v>
      </c>
      <c r="B70" s="285" t="s">
        <v>702</v>
      </c>
      <c r="C70" s="276"/>
      <c r="D70" s="276"/>
      <c r="E70" s="259"/>
      <c r="F70" s="373"/>
    </row>
    <row r="71" spans="1:6" s="282" customFormat="1" ht="12" customHeight="1" thickBot="1">
      <c r="A71" s="295" t="s">
        <v>703</v>
      </c>
      <c r="B71" s="262" t="s">
        <v>704</v>
      </c>
      <c r="C71" s="272"/>
      <c r="D71" s="272"/>
      <c r="E71" s="272"/>
      <c r="F71" s="373"/>
    </row>
    <row r="72" spans="1:6" s="282" customFormat="1" ht="12" customHeight="1" thickBot="1">
      <c r="A72" s="235" t="s">
        <v>705</v>
      </c>
      <c r="B72" s="283" t="s">
        <v>706</v>
      </c>
      <c r="C72" s="276"/>
      <c r="D72" s="276"/>
      <c r="E72" s="259"/>
      <c r="F72" s="373"/>
    </row>
    <row r="73" spans="1:6" s="282" customFormat="1" ht="12" customHeight="1" thickBot="1">
      <c r="A73" s="236" t="s">
        <v>707</v>
      </c>
      <c r="B73" s="285" t="s">
        <v>708</v>
      </c>
      <c r="C73" s="276"/>
      <c r="D73" s="276"/>
      <c r="E73" s="259"/>
      <c r="F73" s="373"/>
    </row>
    <row r="74" spans="1:6" s="282" customFormat="1" ht="12" customHeight="1" thickBot="1">
      <c r="A74" s="295" t="s">
        <v>709</v>
      </c>
      <c r="B74" s="262" t="s">
        <v>710</v>
      </c>
      <c r="C74" s="272">
        <f>C75+C76+C77</f>
        <v>28838372</v>
      </c>
      <c r="D74" s="272">
        <f>D75+D76+D77</f>
        <v>27742406</v>
      </c>
      <c r="E74" s="272">
        <f>E75+E76+E77</f>
        <v>27733741</v>
      </c>
      <c r="F74" s="373">
        <f>E74/D74</f>
        <v>0.9996876622741373</v>
      </c>
    </row>
    <row r="75" spans="1:6" s="282" customFormat="1" ht="12" customHeight="1" thickBot="1">
      <c r="A75" s="235" t="s">
        <v>711</v>
      </c>
      <c r="B75" s="283" t="s">
        <v>712</v>
      </c>
      <c r="C75" s="276"/>
      <c r="D75" s="276"/>
      <c r="E75" s="259"/>
      <c r="F75" s="373"/>
    </row>
    <row r="76" spans="1:6" s="282" customFormat="1" ht="12" customHeight="1" thickBot="1">
      <c r="A76" s="234" t="s">
        <v>713</v>
      </c>
      <c r="B76" s="284" t="s">
        <v>714</v>
      </c>
      <c r="C76" s="276"/>
      <c r="D76" s="276"/>
      <c r="E76" s="259"/>
      <c r="F76" s="373"/>
    </row>
    <row r="77" spans="1:6" s="282" customFormat="1" ht="12" customHeight="1" thickBot="1">
      <c r="A77" s="236" t="s">
        <v>715</v>
      </c>
      <c r="B77" s="385" t="s">
        <v>1125</v>
      </c>
      <c r="C77" s="276">
        <v>28838372</v>
      </c>
      <c r="D77" s="276">
        <v>27742406</v>
      </c>
      <c r="E77" s="259">
        <v>27733741</v>
      </c>
      <c r="F77" s="373">
        <f>E77/D77</f>
        <v>0.9996876622741373</v>
      </c>
    </row>
    <row r="78" spans="1:6" s="282" customFormat="1" ht="12" customHeight="1" thickBot="1">
      <c r="A78" s="295" t="s">
        <v>717</v>
      </c>
      <c r="B78" s="262" t="s">
        <v>718</v>
      </c>
      <c r="C78" s="272"/>
      <c r="D78" s="272"/>
      <c r="E78" s="255"/>
      <c r="F78" s="373"/>
    </row>
    <row r="79" spans="1:6" s="282" customFormat="1" ht="12" customHeight="1" thickBot="1">
      <c r="A79" s="286" t="s">
        <v>719</v>
      </c>
      <c r="B79" s="283" t="s">
        <v>720</v>
      </c>
      <c r="C79" s="276"/>
      <c r="D79" s="276"/>
      <c r="E79" s="259"/>
      <c r="F79" s="373"/>
    </row>
    <row r="80" spans="1:6" s="282" customFormat="1" ht="12" customHeight="1" thickBot="1">
      <c r="A80" s="287" t="s">
        <v>721</v>
      </c>
      <c r="B80" s="284" t="s">
        <v>722</v>
      </c>
      <c r="C80" s="276"/>
      <c r="D80" s="276"/>
      <c r="E80" s="259"/>
      <c r="F80" s="373"/>
    </row>
    <row r="81" spans="1:6" s="282" customFormat="1" ht="12" customHeight="1" thickBot="1">
      <c r="A81" s="287" t="s">
        <v>723</v>
      </c>
      <c r="B81" s="284" t="s">
        <v>724</v>
      </c>
      <c r="C81" s="276"/>
      <c r="D81" s="276"/>
      <c r="E81" s="259"/>
      <c r="F81" s="373"/>
    </row>
    <row r="82" spans="1:6" s="282" customFormat="1" ht="12" customHeight="1" thickBot="1">
      <c r="A82" s="296" t="s">
        <v>725</v>
      </c>
      <c r="B82" s="264" t="s">
        <v>726</v>
      </c>
      <c r="C82" s="276"/>
      <c r="D82" s="276"/>
      <c r="E82" s="259"/>
      <c r="F82" s="373"/>
    </row>
    <row r="83" spans="1:6" s="282" customFormat="1" ht="12" customHeight="1" thickBot="1">
      <c r="A83" s="295" t="s">
        <v>727</v>
      </c>
      <c r="B83" s="262" t="s">
        <v>728</v>
      </c>
      <c r="C83" s="298"/>
      <c r="D83" s="298"/>
      <c r="E83" s="299"/>
      <c r="F83" s="373"/>
    </row>
    <row r="84" spans="1:6" s="282" customFormat="1" ht="13.5" thickBot="1">
      <c r="A84" s="295" t="s">
        <v>729</v>
      </c>
      <c r="B84" s="220" t="s">
        <v>730</v>
      </c>
      <c r="C84" s="278">
        <f>C78+C74</f>
        <v>28838372</v>
      </c>
      <c r="D84" s="278">
        <f>D78+D74</f>
        <v>27742406</v>
      </c>
      <c r="E84" s="278">
        <f>E78+E74</f>
        <v>27733741</v>
      </c>
      <c r="F84" s="373">
        <f>E84/D84</f>
        <v>0.9996876622741373</v>
      </c>
    </row>
    <row r="85" spans="1:6" s="282" customFormat="1" ht="21.75" thickBot="1">
      <c r="A85" s="297" t="s">
        <v>731</v>
      </c>
      <c r="B85" s="223" t="s">
        <v>732</v>
      </c>
      <c r="C85" s="278">
        <f>C74</f>
        <v>28838372</v>
      </c>
      <c r="D85" s="278">
        <f>D74</f>
        <v>27742406</v>
      </c>
      <c r="E85" s="278">
        <f>E74</f>
        <v>27733741</v>
      </c>
      <c r="F85" s="373">
        <f>E85/D85</f>
        <v>0.9996876622741373</v>
      </c>
    </row>
    <row r="86" spans="1:6" s="282" customFormat="1" ht="12" customHeight="1">
      <c r="A86" s="218"/>
      <c r="B86" s="218"/>
      <c r="C86" s="219"/>
      <c r="D86" s="219"/>
      <c r="E86" s="219"/>
      <c r="F86" s="219"/>
    </row>
    <row r="87" spans="1:6" ht="16.5" customHeight="1">
      <c r="A87" s="571" t="s">
        <v>432</v>
      </c>
      <c r="B87" s="571"/>
      <c r="C87" s="571"/>
      <c r="D87" s="571"/>
      <c r="E87" s="571"/>
      <c r="F87" s="280"/>
    </row>
    <row r="88" spans="1:6" s="288" customFormat="1" ht="16.5" customHeight="1" thickBot="1">
      <c r="A88" s="25" t="s">
        <v>502</v>
      </c>
      <c r="B88" s="25"/>
      <c r="C88" s="249"/>
      <c r="D88" s="249"/>
      <c r="E88" s="267" t="s">
        <v>1185</v>
      </c>
      <c r="F88" s="267" t="s">
        <v>1185</v>
      </c>
    </row>
    <row r="89" spans="1:6" s="288" customFormat="1" ht="16.5" customHeight="1">
      <c r="A89" s="577" t="s">
        <v>449</v>
      </c>
      <c r="B89" s="574" t="s">
        <v>559</v>
      </c>
      <c r="C89" s="572" t="str">
        <f>+C3</f>
        <v>2017.év</v>
      </c>
      <c r="D89" s="572"/>
      <c r="E89" s="573"/>
      <c r="F89" s="375"/>
    </row>
    <row r="90" spans="1:6" ht="37.5" customHeight="1" thickBot="1">
      <c r="A90" s="578"/>
      <c r="B90" s="575"/>
      <c r="C90" s="26" t="s">
        <v>560</v>
      </c>
      <c r="D90" s="26" t="s">
        <v>565</v>
      </c>
      <c r="E90" s="27" t="s">
        <v>566</v>
      </c>
      <c r="F90" s="376" t="s">
        <v>951</v>
      </c>
    </row>
    <row r="91" spans="1:6" s="281" customFormat="1" ht="12" customHeight="1" thickBot="1">
      <c r="A91" s="245" t="s">
        <v>733</v>
      </c>
      <c r="B91" s="246" t="s">
        <v>734</v>
      </c>
      <c r="C91" s="246" t="s">
        <v>735</v>
      </c>
      <c r="D91" s="246" t="s">
        <v>736</v>
      </c>
      <c r="E91" s="247" t="s">
        <v>737</v>
      </c>
      <c r="F91" s="247" t="s">
        <v>737</v>
      </c>
    </row>
    <row r="92" spans="1:6" ht="12" customHeight="1" thickBot="1">
      <c r="A92" s="242" t="s">
        <v>403</v>
      </c>
      <c r="B92" s="244" t="s">
        <v>739</v>
      </c>
      <c r="C92" s="271">
        <f>C93+C94+C95+C96+C97</f>
        <v>28838372</v>
      </c>
      <c r="D92" s="271">
        <f>D93+D94+D95+D96+D97</f>
        <v>27697131</v>
      </c>
      <c r="E92" s="379">
        <f>E93+E94+E95+E96+E97</f>
        <v>27688466</v>
      </c>
      <c r="F92" s="373">
        <f>E92/D92</f>
        <v>0.9996871517125727</v>
      </c>
    </row>
    <row r="93" spans="1:6" ht="12" customHeight="1" thickBot="1">
      <c r="A93" s="237" t="s">
        <v>461</v>
      </c>
      <c r="B93" s="230" t="s">
        <v>433</v>
      </c>
      <c r="C93" s="75">
        <v>20171157</v>
      </c>
      <c r="D93" s="75">
        <v>20181615</v>
      </c>
      <c r="E93" s="226">
        <v>20181615</v>
      </c>
      <c r="F93" s="373">
        <f>E93/D93</f>
        <v>1</v>
      </c>
    </row>
    <row r="94" spans="1:6" ht="12" customHeight="1" thickBot="1">
      <c r="A94" s="234" t="s">
        <v>462</v>
      </c>
      <c r="B94" s="228" t="s">
        <v>523</v>
      </c>
      <c r="C94" s="273">
        <v>4499181</v>
      </c>
      <c r="D94" s="273">
        <v>4488963</v>
      </c>
      <c r="E94" s="256">
        <v>4488963</v>
      </c>
      <c r="F94" s="373">
        <f>E94/D94</f>
        <v>1</v>
      </c>
    </row>
    <row r="95" spans="1:6" ht="12" customHeight="1" thickBot="1">
      <c r="A95" s="234" t="s">
        <v>463</v>
      </c>
      <c r="B95" s="228" t="s">
        <v>490</v>
      </c>
      <c r="C95" s="275">
        <v>4168034</v>
      </c>
      <c r="D95" s="275">
        <v>3026553</v>
      </c>
      <c r="E95" s="258">
        <v>3017888</v>
      </c>
      <c r="F95" s="373">
        <f>E95/D95</f>
        <v>0.9971370070175543</v>
      </c>
    </row>
    <row r="96" spans="1:6" ht="12" customHeight="1" thickBot="1">
      <c r="A96" s="234" t="s">
        <v>464</v>
      </c>
      <c r="B96" s="231" t="s">
        <v>524</v>
      </c>
      <c r="C96" s="275"/>
      <c r="D96" s="275"/>
      <c r="E96" s="258"/>
      <c r="F96" s="373"/>
    </row>
    <row r="97" spans="1:6" ht="12" customHeight="1" thickBot="1">
      <c r="A97" s="234" t="s">
        <v>473</v>
      </c>
      <c r="B97" s="239" t="s">
        <v>525</v>
      </c>
      <c r="C97" s="275"/>
      <c r="D97" s="275"/>
      <c r="E97" s="275"/>
      <c r="F97" s="373"/>
    </row>
    <row r="98" spans="1:6" ht="12" customHeight="1" thickBot="1">
      <c r="A98" s="234" t="s">
        <v>465</v>
      </c>
      <c r="B98" s="228" t="s">
        <v>740</v>
      </c>
      <c r="C98" s="275"/>
      <c r="D98" s="275"/>
      <c r="E98" s="258"/>
      <c r="F98" s="373"/>
    </row>
    <row r="99" spans="1:6" ht="12" customHeight="1" thickBot="1">
      <c r="A99" s="234" t="s">
        <v>466</v>
      </c>
      <c r="B99" s="251" t="s">
        <v>741</v>
      </c>
      <c r="C99" s="275"/>
      <c r="D99" s="275"/>
      <c r="E99" s="258"/>
      <c r="F99" s="373"/>
    </row>
    <row r="100" spans="1:6" ht="12" customHeight="1" thickBot="1">
      <c r="A100" s="234" t="s">
        <v>474</v>
      </c>
      <c r="B100" s="370" t="s">
        <v>742</v>
      </c>
      <c r="C100" s="275"/>
      <c r="D100" s="275"/>
      <c r="E100" s="258"/>
      <c r="F100" s="373"/>
    </row>
    <row r="101" spans="1:6" ht="12" customHeight="1" thickBot="1">
      <c r="A101" s="234" t="s">
        <v>475</v>
      </c>
      <c r="B101" s="370" t="s">
        <v>743</v>
      </c>
      <c r="C101" s="275"/>
      <c r="D101" s="275"/>
      <c r="E101" s="258"/>
      <c r="F101" s="373"/>
    </row>
    <row r="102" spans="1:6" ht="12" customHeight="1" thickBot="1">
      <c r="A102" s="234" t="s">
        <v>476</v>
      </c>
      <c r="B102" s="251" t="s">
        <v>744</v>
      </c>
      <c r="C102" s="275"/>
      <c r="D102" s="275"/>
      <c r="E102" s="258"/>
      <c r="F102" s="373"/>
    </row>
    <row r="103" spans="1:6" ht="12" customHeight="1" thickBot="1">
      <c r="A103" s="234" t="s">
        <v>477</v>
      </c>
      <c r="B103" s="251" t="s">
        <v>745</v>
      </c>
      <c r="C103" s="275"/>
      <c r="D103" s="275"/>
      <c r="E103" s="258"/>
      <c r="F103" s="373"/>
    </row>
    <row r="104" spans="1:6" ht="12" customHeight="1" thickBot="1">
      <c r="A104" s="234" t="s">
        <v>479</v>
      </c>
      <c r="B104" s="370" t="s">
        <v>746</v>
      </c>
      <c r="C104" s="275"/>
      <c r="D104" s="275"/>
      <c r="E104" s="258"/>
      <c r="F104" s="373"/>
    </row>
    <row r="105" spans="1:6" ht="12" customHeight="1" thickBot="1">
      <c r="A105" s="233" t="s">
        <v>526</v>
      </c>
      <c r="B105" s="253" t="s">
        <v>747</v>
      </c>
      <c r="C105" s="275"/>
      <c r="D105" s="275"/>
      <c r="E105" s="258"/>
      <c r="F105" s="373"/>
    </row>
    <row r="106" spans="1:6" ht="12" customHeight="1" thickBot="1">
      <c r="A106" s="234" t="s">
        <v>748</v>
      </c>
      <c r="B106" s="253" t="s">
        <v>749</v>
      </c>
      <c r="C106" s="275"/>
      <c r="D106" s="275"/>
      <c r="E106" s="258"/>
      <c r="F106" s="373"/>
    </row>
    <row r="107" spans="1:6" ht="12" customHeight="1" thickBot="1">
      <c r="A107" s="238" t="s">
        <v>750</v>
      </c>
      <c r="B107" s="254" t="s">
        <v>751</v>
      </c>
      <c r="C107" s="76"/>
      <c r="D107" s="76"/>
      <c r="E107" s="221"/>
      <c r="F107" s="373"/>
    </row>
    <row r="108" spans="1:6" ht="12" customHeight="1" thickBot="1">
      <c r="A108" s="240" t="s">
        <v>404</v>
      </c>
      <c r="B108" s="243" t="s">
        <v>752</v>
      </c>
      <c r="C108" s="272"/>
      <c r="D108" s="274">
        <v>45275</v>
      </c>
      <c r="E108" s="274">
        <v>45275</v>
      </c>
      <c r="F108" s="373">
        <f>E108/D108</f>
        <v>1</v>
      </c>
    </row>
    <row r="109" spans="1:6" ht="12" customHeight="1" thickBot="1">
      <c r="A109" s="235" t="s">
        <v>467</v>
      </c>
      <c r="B109" s="228" t="s">
        <v>538</v>
      </c>
      <c r="C109" s="274"/>
      <c r="D109" s="274">
        <v>45275</v>
      </c>
      <c r="E109" s="274">
        <v>45275</v>
      </c>
      <c r="F109" s="373">
        <f>E109/D109</f>
        <v>1</v>
      </c>
    </row>
    <row r="110" spans="1:6" ht="12" customHeight="1" thickBot="1">
      <c r="A110" s="235" t="s">
        <v>468</v>
      </c>
      <c r="B110" s="232" t="s">
        <v>753</v>
      </c>
      <c r="C110" s="274"/>
      <c r="D110" s="274"/>
      <c r="E110" s="257"/>
      <c r="F110" s="373"/>
    </row>
    <row r="111" spans="1:6" ht="16.5" thickBot="1">
      <c r="A111" s="235" t="s">
        <v>469</v>
      </c>
      <c r="B111" s="232" t="s">
        <v>527</v>
      </c>
      <c r="C111" s="273"/>
      <c r="D111" s="273"/>
      <c r="E111" s="256"/>
      <c r="F111" s="373"/>
    </row>
    <row r="112" spans="1:6" ht="12" customHeight="1" thickBot="1">
      <c r="A112" s="235" t="s">
        <v>470</v>
      </c>
      <c r="B112" s="232" t="s">
        <v>754</v>
      </c>
      <c r="C112" s="273"/>
      <c r="D112" s="273"/>
      <c r="E112" s="256"/>
      <c r="F112" s="373"/>
    </row>
    <row r="113" spans="1:6" ht="12" customHeight="1" thickBot="1">
      <c r="A113" s="235" t="s">
        <v>471</v>
      </c>
      <c r="B113" s="264" t="s">
        <v>540</v>
      </c>
      <c r="C113" s="273"/>
      <c r="D113" s="273"/>
      <c r="E113" s="256"/>
      <c r="F113" s="373"/>
    </row>
    <row r="114" spans="1:6" ht="21.75" customHeight="1" thickBot="1">
      <c r="A114" s="235" t="s">
        <v>478</v>
      </c>
      <c r="B114" s="263" t="s">
        <v>755</v>
      </c>
      <c r="C114" s="273"/>
      <c r="D114" s="273"/>
      <c r="E114" s="256"/>
      <c r="F114" s="373"/>
    </row>
    <row r="115" spans="1:6" ht="24" customHeight="1" thickBot="1">
      <c r="A115" s="235" t="s">
        <v>480</v>
      </c>
      <c r="B115" s="279" t="s">
        <v>756</v>
      </c>
      <c r="C115" s="273"/>
      <c r="D115" s="273"/>
      <c r="E115" s="256"/>
      <c r="F115" s="373"/>
    </row>
    <row r="116" spans="1:6" ht="22.5" customHeight="1" thickBot="1">
      <c r="A116" s="235" t="s">
        <v>528</v>
      </c>
      <c r="B116" s="252" t="s">
        <v>743</v>
      </c>
      <c r="C116" s="273"/>
      <c r="D116" s="273"/>
      <c r="E116" s="256"/>
      <c r="F116" s="373"/>
    </row>
    <row r="117" spans="1:6" ht="12" customHeight="1" thickBot="1">
      <c r="A117" s="235" t="s">
        <v>529</v>
      </c>
      <c r="B117" s="252" t="s">
        <v>757</v>
      </c>
      <c r="C117" s="273"/>
      <c r="D117" s="273"/>
      <c r="E117" s="256"/>
      <c r="F117" s="373"/>
    </row>
    <row r="118" spans="1:6" ht="12" customHeight="1" thickBot="1">
      <c r="A118" s="235" t="s">
        <v>530</v>
      </c>
      <c r="B118" s="252" t="s">
        <v>758</v>
      </c>
      <c r="C118" s="273"/>
      <c r="D118" s="273"/>
      <c r="E118" s="256"/>
      <c r="F118" s="373"/>
    </row>
    <row r="119" spans="1:6" s="300" customFormat="1" ht="12" customHeight="1" thickBot="1">
      <c r="A119" s="235" t="s">
        <v>759</v>
      </c>
      <c r="B119" s="370" t="s">
        <v>746</v>
      </c>
      <c r="C119" s="273"/>
      <c r="D119" s="273"/>
      <c r="E119" s="256"/>
      <c r="F119" s="373"/>
    </row>
    <row r="120" spans="1:6" ht="12" customHeight="1" thickBot="1">
      <c r="A120" s="235" t="s">
        <v>760</v>
      </c>
      <c r="B120" s="252" t="s">
        <v>761</v>
      </c>
      <c r="C120" s="273"/>
      <c r="D120" s="273"/>
      <c r="E120" s="256"/>
      <c r="F120" s="373"/>
    </row>
    <row r="121" spans="1:6" ht="12" customHeight="1" thickBot="1">
      <c r="A121" s="233" t="s">
        <v>762</v>
      </c>
      <c r="B121" s="370" t="s">
        <v>763</v>
      </c>
      <c r="C121" s="275"/>
      <c r="D121" s="275"/>
      <c r="E121" s="258"/>
      <c r="F121" s="373"/>
    </row>
    <row r="122" spans="1:6" ht="12" customHeight="1" thickBot="1">
      <c r="A122" s="240" t="s">
        <v>405</v>
      </c>
      <c r="B122" s="248" t="s">
        <v>764</v>
      </c>
      <c r="C122" s="272"/>
      <c r="D122" s="272"/>
      <c r="E122" s="255"/>
      <c r="F122" s="373"/>
    </row>
    <row r="123" spans="1:6" ht="12" customHeight="1" thickBot="1">
      <c r="A123" s="235" t="s">
        <v>450</v>
      </c>
      <c r="B123" s="229" t="s">
        <v>439</v>
      </c>
      <c r="C123" s="274"/>
      <c r="D123" s="274"/>
      <c r="E123" s="257"/>
      <c r="F123" s="373"/>
    </row>
    <row r="124" spans="1:6" ht="12" customHeight="1" thickBot="1">
      <c r="A124" s="236" t="s">
        <v>451</v>
      </c>
      <c r="B124" s="232" t="s">
        <v>440</v>
      </c>
      <c r="C124" s="275"/>
      <c r="D124" s="275"/>
      <c r="E124" s="258"/>
      <c r="F124" s="373"/>
    </row>
    <row r="125" spans="1:6" ht="12" customHeight="1" thickBot="1">
      <c r="A125" s="240" t="s">
        <v>406</v>
      </c>
      <c r="B125" s="248" t="s">
        <v>765</v>
      </c>
      <c r="C125" s="272">
        <f>C108+C92</f>
        <v>28838372</v>
      </c>
      <c r="D125" s="272">
        <f>D108+D92</f>
        <v>27742406</v>
      </c>
      <c r="E125" s="272">
        <f>E108+E92</f>
        <v>27733741</v>
      </c>
      <c r="F125" s="373">
        <f>E125/D125</f>
        <v>0.9996876622741373</v>
      </c>
    </row>
    <row r="126" spans="1:6" ht="12" customHeight="1" thickBot="1">
      <c r="A126" s="240" t="s">
        <v>407</v>
      </c>
      <c r="B126" s="248" t="s">
        <v>766</v>
      </c>
      <c r="C126" s="272"/>
      <c r="D126" s="272"/>
      <c r="E126" s="255"/>
      <c r="F126" s="373"/>
    </row>
    <row r="127" spans="1:6" ht="12" customHeight="1" thickBot="1">
      <c r="A127" s="235" t="s">
        <v>454</v>
      </c>
      <c r="B127" s="229" t="s">
        <v>767</v>
      </c>
      <c r="C127" s="273"/>
      <c r="D127" s="273"/>
      <c r="E127" s="256"/>
      <c r="F127" s="373"/>
    </row>
    <row r="128" spans="1:6" ht="12" customHeight="1" thickBot="1">
      <c r="A128" s="235" t="s">
        <v>455</v>
      </c>
      <c r="B128" s="229" t="s">
        <v>768</v>
      </c>
      <c r="C128" s="273"/>
      <c r="D128" s="273"/>
      <c r="E128" s="256"/>
      <c r="F128" s="373"/>
    </row>
    <row r="129" spans="1:6" ht="12" customHeight="1" thickBot="1">
      <c r="A129" s="233" t="s">
        <v>456</v>
      </c>
      <c r="B129" s="227" t="s">
        <v>769</v>
      </c>
      <c r="C129" s="273"/>
      <c r="D129" s="273"/>
      <c r="E129" s="256"/>
      <c r="F129" s="373"/>
    </row>
    <row r="130" spans="1:6" ht="12" customHeight="1" thickBot="1">
      <c r="A130" s="240" t="s">
        <v>408</v>
      </c>
      <c r="B130" s="248" t="s">
        <v>770</v>
      </c>
      <c r="C130" s="272"/>
      <c r="D130" s="272"/>
      <c r="E130" s="255"/>
      <c r="F130" s="373"/>
    </row>
    <row r="131" spans="1:6" ht="12" customHeight="1" thickBot="1">
      <c r="A131" s="235" t="s">
        <v>457</v>
      </c>
      <c r="B131" s="229" t="s">
        <v>771</v>
      </c>
      <c r="C131" s="273"/>
      <c r="D131" s="273"/>
      <c r="E131" s="256"/>
      <c r="F131" s="373"/>
    </row>
    <row r="132" spans="1:6" ht="12" customHeight="1" thickBot="1">
      <c r="A132" s="235" t="s">
        <v>458</v>
      </c>
      <c r="B132" s="229" t="s">
        <v>772</v>
      </c>
      <c r="C132" s="273"/>
      <c r="D132" s="273"/>
      <c r="E132" s="256"/>
      <c r="F132" s="373"/>
    </row>
    <row r="133" spans="1:6" ht="12" customHeight="1" thickBot="1">
      <c r="A133" s="235" t="s">
        <v>668</v>
      </c>
      <c r="B133" s="229" t="s">
        <v>773</v>
      </c>
      <c r="C133" s="273"/>
      <c r="D133" s="273"/>
      <c r="E133" s="256"/>
      <c r="F133" s="373"/>
    </row>
    <row r="134" spans="1:6" ht="12" customHeight="1" thickBot="1">
      <c r="A134" s="233" t="s">
        <v>670</v>
      </c>
      <c r="B134" s="227" t="s">
        <v>774</v>
      </c>
      <c r="C134" s="273"/>
      <c r="D134" s="273"/>
      <c r="E134" s="256"/>
      <c r="F134" s="373"/>
    </row>
    <row r="135" spans="1:6" ht="12" customHeight="1" thickBot="1">
      <c r="A135" s="240" t="s">
        <v>409</v>
      </c>
      <c r="B135" s="248" t="s">
        <v>775</v>
      </c>
      <c r="C135" s="278"/>
      <c r="D135" s="278"/>
      <c r="E135" s="278"/>
      <c r="F135" s="373"/>
    </row>
    <row r="136" spans="1:6" ht="12" customHeight="1" thickBot="1">
      <c r="A136" s="235" t="s">
        <v>459</v>
      </c>
      <c r="B136" s="229" t="s">
        <v>776</v>
      </c>
      <c r="C136" s="273"/>
      <c r="D136" s="273"/>
      <c r="E136" s="256"/>
      <c r="F136" s="373"/>
    </row>
    <row r="137" spans="1:6" ht="12" customHeight="1" thickBot="1">
      <c r="A137" s="235" t="s">
        <v>460</v>
      </c>
      <c r="B137" s="229" t="s">
        <v>777</v>
      </c>
      <c r="C137" s="273"/>
      <c r="D137" s="273"/>
      <c r="E137" s="256"/>
      <c r="F137" s="373"/>
    </row>
    <row r="138" spans="1:6" ht="12" customHeight="1" thickBot="1">
      <c r="A138" s="235" t="s">
        <v>677</v>
      </c>
      <c r="B138" s="229" t="s">
        <v>778</v>
      </c>
      <c r="C138" s="273"/>
      <c r="D138" s="273"/>
      <c r="E138" s="256"/>
      <c r="F138" s="373"/>
    </row>
    <row r="139" spans="1:6" ht="12" customHeight="1" thickBot="1">
      <c r="A139" s="235" t="s">
        <v>679</v>
      </c>
      <c r="B139" s="227" t="s">
        <v>995</v>
      </c>
      <c r="C139" s="273"/>
      <c r="D139" s="273"/>
      <c r="E139" s="256"/>
      <c r="F139" s="373"/>
    </row>
    <row r="140" spans="1:6" ht="12" customHeight="1" thickBot="1">
      <c r="A140" s="235" t="s">
        <v>994</v>
      </c>
      <c r="B140" s="227" t="s">
        <v>779</v>
      </c>
      <c r="C140" s="273"/>
      <c r="D140" s="273"/>
      <c r="E140" s="256"/>
      <c r="F140" s="373"/>
    </row>
    <row r="141" spans="1:9" ht="15" customHeight="1" thickBot="1">
      <c r="A141" s="240" t="s">
        <v>410</v>
      </c>
      <c r="B141" s="248" t="s">
        <v>780</v>
      </c>
      <c r="C141" s="77"/>
      <c r="D141" s="77"/>
      <c r="E141" s="225"/>
      <c r="F141" s="373"/>
      <c r="H141" s="289"/>
      <c r="I141" s="289"/>
    </row>
    <row r="142" spans="1:6" s="282" customFormat="1" ht="12.75" customHeight="1" thickBot="1">
      <c r="A142" s="235" t="s">
        <v>521</v>
      </c>
      <c r="B142" s="229" t="s">
        <v>781</v>
      </c>
      <c r="C142" s="273"/>
      <c r="D142" s="273"/>
      <c r="E142" s="256"/>
      <c r="F142" s="373"/>
    </row>
    <row r="143" spans="1:6" ht="12.75" customHeight="1" thickBot="1">
      <c r="A143" s="235" t="s">
        <v>522</v>
      </c>
      <c r="B143" s="229" t="s">
        <v>782</v>
      </c>
      <c r="C143" s="273"/>
      <c r="D143" s="273"/>
      <c r="E143" s="256"/>
      <c r="F143" s="373"/>
    </row>
    <row r="144" spans="1:6" ht="12.75" customHeight="1" thickBot="1">
      <c r="A144" s="235" t="s">
        <v>539</v>
      </c>
      <c r="B144" s="229" t="s">
        <v>783</v>
      </c>
      <c r="C144" s="273"/>
      <c r="D144" s="273"/>
      <c r="E144" s="256"/>
      <c r="F144" s="373"/>
    </row>
    <row r="145" spans="1:6" ht="12.75" customHeight="1" thickBot="1">
      <c r="A145" s="235" t="s">
        <v>685</v>
      </c>
      <c r="B145" s="229" t="s">
        <v>784</v>
      </c>
      <c r="C145" s="273"/>
      <c r="D145" s="273"/>
      <c r="E145" s="256"/>
      <c r="F145" s="373"/>
    </row>
    <row r="146" spans="1:6" ht="16.5" thickBot="1">
      <c r="A146" s="240" t="s">
        <v>411</v>
      </c>
      <c r="B146" s="248" t="s">
        <v>785</v>
      </c>
      <c r="C146" s="224"/>
      <c r="D146" s="224"/>
      <c r="E146" s="372"/>
      <c r="F146" s="373"/>
    </row>
    <row r="147" spans="1:6" ht="16.5" thickBot="1">
      <c r="A147" s="265" t="s">
        <v>412</v>
      </c>
      <c r="B147" s="268" t="s">
        <v>786</v>
      </c>
      <c r="C147" s="224">
        <f>C125+C146</f>
        <v>28838372</v>
      </c>
      <c r="D147" s="224">
        <f>D125+D146</f>
        <v>27742406</v>
      </c>
      <c r="E147" s="224">
        <f>E125+E146</f>
        <v>27733741</v>
      </c>
      <c r="F147" s="373">
        <f>E147/D147</f>
        <v>0.9996876622741373</v>
      </c>
    </row>
    <row r="149" spans="1:6" ht="18.75" customHeight="1">
      <c r="A149" s="576" t="s">
        <v>787</v>
      </c>
      <c r="B149" s="576"/>
      <c r="C149" s="576"/>
      <c r="D149" s="576"/>
      <c r="E149" s="576"/>
      <c r="F149" s="280"/>
    </row>
    <row r="150" spans="1:6" ht="13.5" customHeight="1" thickBot="1">
      <c r="A150" s="250" t="s">
        <v>503</v>
      </c>
      <c r="B150" s="250"/>
      <c r="C150" s="280"/>
      <c r="E150" s="267" t="s">
        <v>1185</v>
      </c>
      <c r="F150" s="267" t="s">
        <v>1185</v>
      </c>
    </row>
    <row r="151" spans="1:6" ht="21.75" thickBot="1">
      <c r="A151" s="240">
        <v>1</v>
      </c>
      <c r="B151" s="243" t="s">
        <v>788</v>
      </c>
      <c r="C151" s="266">
        <f>+C61-C125</f>
        <v>-28838372</v>
      </c>
      <c r="D151" s="266">
        <f>+D61-D125</f>
        <v>-27742406</v>
      </c>
      <c r="E151" s="266">
        <f>+E61-E125</f>
        <v>-27733741</v>
      </c>
      <c r="F151" s="266">
        <f>+F61-F125</f>
        <v>-0.9996876622741373</v>
      </c>
    </row>
    <row r="152" spans="1:6" ht="21.75" thickBot="1">
      <c r="A152" s="240" t="s">
        <v>404</v>
      </c>
      <c r="B152" s="243" t="s">
        <v>789</v>
      </c>
      <c r="C152" s="266">
        <f>+C84-C146</f>
        <v>28838372</v>
      </c>
      <c r="D152" s="266">
        <f>+D84-D146</f>
        <v>27742406</v>
      </c>
      <c r="E152" s="266">
        <f>+E84-E146</f>
        <v>27733741</v>
      </c>
      <c r="F152" s="266">
        <f>+F84-F146</f>
        <v>0.9996876622741373</v>
      </c>
    </row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/>
  <mergeCells count="9">
    <mergeCell ref="A149:E149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 verticalCentered="1"/>
  <pageMargins left="0.3937007874015748" right="0" top="0.6692913385826772" bottom="0.31496062992125984" header="0.15748031496062992" footer="0.31496062992125984"/>
  <pageSetup horizontalDpi="300" verticalDpi="300" orientation="portrait" paperSize="9" scale="68" r:id="rId1"/>
  <headerFooter alignWithMargins="0">
    <oddHeader>&amp;C&amp;"Times New Roman CE,Félkövér"&amp;12
Jászboldogházai Mesevár Óvoda
2017. ÉVI ZÁRSZÁMADÁSÁNAK PÉNZÜGYI MÉRLEGE&amp;R&amp;"Times New Roman CE,Félkövér dőlt"&amp;11 1.1. melléklet a 3/2018. (V.29.) önkormányzati rendelethez</oddHeader>
  </headerFooter>
  <rowBreaks count="1" manualBreakCount="1">
    <brk id="85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2"/>
  <sheetViews>
    <sheetView zoomScale="130" zoomScaleNormal="130" zoomScaleSheetLayoutView="100" workbookViewId="0" topLeftCell="A72">
      <selection activeCell="M106" sqref="M106"/>
    </sheetView>
  </sheetViews>
  <sheetFormatPr defaultColWidth="9.00390625" defaultRowHeight="12.75"/>
  <cols>
    <col min="1" max="1" width="7.125" style="269" customWidth="1"/>
    <col min="2" max="2" width="56.875" style="269" customWidth="1"/>
    <col min="3" max="3" width="15.875" style="270" customWidth="1"/>
    <col min="4" max="4" width="12.625" style="270" bestFit="1" customWidth="1"/>
    <col min="5" max="6" width="17.875" style="270" bestFit="1" customWidth="1"/>
    <col min="7" max="7" width="8.875" style="0" customWidth="1"/>
    <col min="8" max="16384" width="9.375" style="280" customWidth="1"/>
  </cols>
  <sheetData>
    <row r="1" spans="1:6" ht="15.75" customHeight="1">
      <c r="A1" s="571" t="s">
        <v>400</v>
      </c>
      <c r="B1" s="571"/>
      <c r="C1" s="571"/>
      <c r="D1" s="571"/>
      <c r="E1" s="571"/>
      <c r="F1" s="280"/>
    </row>
    <row r="2" spans="1:6" ht="15.75" customHeight="1" thickBot="1">
      <c r="A2" s="24" t="s">
        <v>501</v>
      </c>
      <c r="B2" s="24"/>
      <c r="C2" s="267"/>
      <c r="D2" s="267"/>
      <c r="E2" s="267" t="s">
        <v>1185</v>
      </c>
      <c r="F2" s="267" t="s">
        <v>1185</v>
      </c>
    </row>
    <row r="3" spans="1:6" ht="15.75" customHeight="1">
      <c r="A3" s="577" t="s">
        <v>449</v>
      </c>
      <c r="B3" s="574" t="s">
        <v>402</v>
      </c>
      <c r="C3" s="572" t="s">
        <v>1189</v>
      </c>
      <c r="D3" s="572"/>
      <c r="E3" s="573"/>
      <c r="F3" s="456"/>
    </row>
    <row r="4" spans="1:6" ht="37.5" customHeight="1" thickBot="1">
      <c r="A4" s="578"/>
      <c r="B4" s="575"/>
      <c r="C4" s="26" t="s">
        <v>560</v>
      </c>
      <c r="D4" s="26" t="s">
        <v>565</v>
      </c>
      <c r="E4" s="27" t="s">
        <v>566</v>
      </c>
      <c r="F4" s="376" t="s">
        <v>951</v>
      </c>
    </row>
    <row r="5" spans="1:6" s="281" customFormat="1" ht="12" customHeight="1" thickBot="1">
      <c r="A5" s="245" t="s">
        <v>733</v>
      </c>
      <c r="B5" s="246" t="s">
        <v>734</v>
      </c>
      <c r="C5" s="246" t="s">
        <v>735</v>
      </c>
      <c r="D5" s="246" t="s">
        <v>736</v>
      </c>
      <c r="E5" s="293" t="s">
        <v>737</v>
      </c>
      <c r="F5" s="293" t="s">
        <v>814</v>
      </c>
    </row>
    <row r="6" spans="1:6" s="282" customFormat="1" ht="12" customHeight="1" thickBot="1">
      <c r="A6" s="240" t="s">
        <v>403</v>
      </c>
      <c r="B6" s="241" t="s">
        <v>617</v>
      </c>
      <c r="C6" s="272">
        <f>C7+C8+C9+C10+C11+C12</f>
        <v>0</v>
      </c>
      <c r="D6" s="272">
        <f>D7+D8+D9+D10+D11+D12</f>
        <v>0</v>
      </c>
      <c r="E6" s="374">
        <f>E7+E8+E9+E10+E11+E12</f>
        <v>0</v>
      </c>
      <c r="F6" s="373"/>
    </row>
    <row r="7" spans="1:6" s="282" customFormat="1" ht="12" customHeight="1" thickBot="1">
      <c r="A7" s="235" t="s">
        <v>461</v>
      </c>
      <c r="B7" s="283" t="s">
        <v>618</v>
      </c>
      <c r="C7" s="274"/>
      <c r="D7" s="274"/>
      <c r="E7" s="257"/>
      <c r="F7" s="368"/>
    </row>
    <row r="8" spans="1:6" s="282" customFormat="1" ht="12" customHeight="1" thickBot="1">
      <c r="A8" s="234" t="s">
        <v>462</v>
      </c>
      <c r="B8" s="284" t="s">
        <v>619</v>
      </c>
      <c r="C8" s="273"/>
      <c r="D8" s="273"/>
      <c r="E8" s="256"/>
      <c r="F8" s="368"/>
    </row>
    <row r="9" spans="1:6" s="282" customFormat="1" ht="12" customHeight="1" thickBot="1">
      <c r="A9" s="234" t="s">
        <v>463</v>
      </c>
      <c r="B9" s="284" t="s">
        <v>620</v>
      </c>
      <c r="C9" s="273"/>
      <c r="D9" s="273"/>
      <c r="E9" s="256"/>
      <c r="F9" s="368"/>
    </row>
    <row r="10" spans="1:6" s="282" customFormat="1" ht="12" customHeight="1" thickBot="1">
      <c r="A10" s="234" t="s">
        <v>464</v>
      </c>
      <c r="B10" s="284" t="s">
        <v>621</v>
      </c>
      <c r="C10" s="273"/>
      <c r="D10" s="273"/>
      <c r="E10" s="256"/>
      <c r="F10" s="368"/>
    </row>
    <row r="11" spans="1:6" s="282" customFormat="1" ht="12" customHeight="1" thickBot="1">
      <c r="A11" s="234" t="s">
        <v>497</v>
      </c>
      <c r="B11" s="284" t="s">
        <v>622</v>
      </c>
      <c r="C11" s="273"/>
      <c r="D11" s="273"/>
      <c r="E11" s="256"/>
      <c r="F11" s="368"/>
    </row>
    <row r="12" spans="1:6" s="282" customFormat="1" ht="12" customHeight="1" thickBot="1">
      <c r="A12" s="236" t="s">
        <v>465</v>
      </c>
      <c r="B12" s="285" t="s">
        <v>623</v>
      </c>
      <c r="C12" s="275"/>
      <c r="D12" s="275"/>
      <c r="E12" s="258"/>
      <c r="F12" s="368"/>
    </row>
    <row r="13" spans="1:6" s="282" customFormat="1" ht="12" customHeight="1" thickBot="1">
      <c r="A13" s="240" t="s">
        <v>404</v>
      </c>
      <c r="B13" s="262" t="s">
        <v>624</v>
      </c>
      <c r="C13" s="272">
        <f>C14+C15+C16+C17+C18+C19</f>
        <v>0</v>
      </c>
      <c r="D13" s="272">
        <f>D14+D15+D16+D17+D18+D19</f>
        <v>0</v>
      </c>
      <c r="E13" s="374">
        <f>E14+E15+E16+E17+E18+E19</f>
        <v>0</v>
      </c>
      <c r="F13" s="373"/>
    </row>
    <row r="14" spans="1:6" s="282" customFormat="1" ht="12" customHeight="1" thickBot="1">
      <c r="A14" s="235" t="s">
        <v>467</v>
      </c>
      <c r="B14" s="283" t="s">
        <v>625</v>
      </c>
      <c r="C14" s="274"/>
      <c r="D14" s="274"/>
      <c r="E14" s="257"/>
      <c r="F14" s="368"/>
    </row>
    <row r="15" spans="1:6" s="282" customFormat="1" ht="12" customHeight="1" thickBot="1">
      <c r="A15" s="234" t="s">
        <v>468</v>
      </c>
      <c r="B15" s="284" t="s">
        <v>626</v>
      </c>
      <c r="C15" s="273"/>
      <c r="D15" s="273"/>
      <c r="E15" s="256"/>
      <c r="F15" s="368"/>
    </row>
    <row r="16" spans="1:6" s="282" customFormat="1" ht="12" customHeight="1" thickBot="1">
      <c r="A16" s="234" t="s">
        <v>469</v>
      </c>
      <c r="B16" s="284" t="s">
        <v>627</v>
      </c>
      <c r="C16" s="273"/>
      <c r="D16" s="273"/>
      <c r="E16" s="256"/>
      <c r="F16" s="368"/>
    </row>
    <row r="17" spans="1:6" s="282" customFormat="1" ht="12" customHeight="1" thickBot="1">
      <c r="A17" s="234" t="s">
        <v>470</v>
      </c>
      <c r="B17" s="284" t="s">
        <v>629</v>
      </c>
      <c r="C17" s="273"/>
      <c r="D17" s="273"/>
      <c r="E17" s="256"/>
      <c r="F17" s="368"/>
    </row>
    <row r="18" spans="1:6" s="282" customFormat="1" ht="12" customHeight="1" thickBot="1">
      <c r="A18" s="234" t="s">
        <v>471</v>
      </c>
      <c r="B18" s="284" t="s">
        <v>630</v>
      </c>
      <c r="C18" s="273"/>
      <c r="D18" s="273"/>
      <c r="E18" s="256"/>
      <c r="F18" s="368"/>
    </row>
    <row r="19" spans="1:6" s="282" customFormat="1" ht="12" customHeight="1" thickBot="1">
      <c r="A19" s="236" t="s">
        <v>478</v>
      </c>
      <c r="B19" s="285" t="s">
        <v>631</v>
      </c>
      <c r="C19" s="275"/>
      <c r="D19" s="275"/>
      <c r="E19" s="258"/>
      <c r="F19" s="368"/>
    </row>
    <row r="20" spans="1:6" s="282" customFormat="1" ht="21.75" thickBot="1">
      <c r="A20" s="240" t="s">
        <v>405</v>
      </c>
      <c r="B20" s="241" t="s">
        <v>632</v>
      </c>
      <c r="C20" s="272">
        <f>C21+C22+C23+C24+C25+C26</f>
        <v>0</v>
      </c>
      <c r="D20" s="272">
        <f>D21+D22+D23+D24+D25+D26</f>
        <v>0</v>
      </c>
      <c r="E20" s="374">
        <f>E21+E22+E23+E24+E25</f>
        <v>0</v>
      </c>
      <c r="F20" s="373"/>
    </row>
    <row r="21" spans="1:6" s="282" customFormat="1" ht="12" customHeight="1" thickBot="1">
      <c r="A21" s="235" t="s">
        <v>450</v>
      </c>
      <c r="B21" s="283" t="s">
        <v>633</v>
      </c>
      <c r="C21" s="274"/>
      <c r="D21" s="274"/>
      <c r="E21" s="257"/>
      <c r="F21" s="368"/>
    </row>
    <row r="22" spans="1:6" s="282" customFormat="1" ht="12" customHeight="1" thickBot="1">
      <c r="A22" s="234" t="s">
        <v>451</v>
      </c>
      <c r="B22" s="284" t="s">
        <v>634</v>
      </c>
      <c r="C22" s="273"/>
      <c r="D22" s="273"/>
      <c r="E22" s="256"/>
      <c r="F22" s="368"/>
    </row>
    <row r="23" spans="1:6" s="282" customFormat="1" ht="12" customHeight="1" thickBot="1">
      <c r="A23" s="234" t="s">
        <v>452</v>
      </c>
      <c r="B23" s="284" t="s">
        <v>635</v>
      </c>
      <c r="C23" s="273"/>
      <c r="D23" s="273"/>
      <c r="E23" s="256"/>
      <c r="F23" s="368"/>
    </row>
    <row r="24" spans="1:6" s="282" customFormat="1" ht="12" customHeight="1" thickBot="1">
      <c r="A24" s="234" t="s">
        <v>453</v>
      </c>
      <c r="B24" s="284" t="s">
        <v>636</v>
      </c>
      <c r="C24" s="273"/>
      <c r="D24" s="273"/>
      <c r="E24" s="256"/>
      <c r="F24" s="368"/>
    </row>
    <row r="25" spans="1:6" s="282" customFormat="1" ht="12" customHeight="1" thickBot="1">
      <c r="A25" s="234" t="s">
        <v>511</v>
      </c>
      <c r="B25" s="284" t="s">
        <v>637</v>
      </c>
      <c r="C25" s="273"/>
      <c r="D25" s="273"/>
      <c r="E25" s="256"/>
      <c r="F25" s="368"/>
    </row>
    <row r="26" spans="1:6" s="282" customFormat="1" ht="12" customHeight="1" thickBot="1">
      <c r="A26" s="236" t="s">
        <v>512</v>
      </c>
      <c r="B26" s="264" t="s">
        <v>638</v>
      </c>
      <c r="C26" s="275"/>
      <c r="D26" s="275"/>
      <c r="E26" s="258"/>
      <c r="F26" s="368"/>
    </row>
    <row r="27" spans="1:6" s="282" customFormat="1" ht="12" customHeight="1" thickBot="1">
      <c r="A27" s="240" t="s">
        <v>513</v>
      </c>
      <c r="B27" s="241" t="s">
        <v>639</v>
      </c>
      <c r="C27" s="278">
        <f>C28+C32+C31+C33</f>
        <v>0</v>
      </c>
      <c r="D27" s="278">
        <f>D28+D32+D31+D33</f>
        <v>0</v>
      </c>
      <c r="E27" s="377">
        <f>E28+E32+E31+E33</f>
        <v>0</v>
      </c>
      <c r="F27" s="373"/>
    </row>
    <row r="28" spans="1:6" s="282" customFormat="1" ht="12" customHeight="1" thickBot="1">
      <c r="A28" s="235" t="s">
        <v>640</v>
      </c>
      <c r="B28" s="283" t="s">
        <v>641</v>
      </c>
      <c r="C28" s="292"/>
      <c r="D28" s="292"/>
      <c r="E28" s="378"/>
      <c r="F28" s="373"/>
    </row>
    <row r="29" spans="1:6" s="282" customFormat="1" ht="12" customHeight="1" thickBot="1">
      <c r="A29" s="234" t="s">
        <v>642</v>
      </c>
      <c r="B29" s="284" t="s">
        <v>643</v>
      </c>
      <c r="C29" s="273"/>
      <c r="D29" s="273"/>
      <c r="E29" s="256"/>
      <c r="F29" s="368"/>
    </row>
    <row r="30" spans="1:6" s="282" customFormat="1" ht="12" customHeight="1" thickBot="1">
      <c r="A30" s="234" t="s">
        <v>644</v>
      </c>
      <c r="B30" s="284" t="s">
        <v>645</v>
      </c>
      <c r="C30" s="273"/>
      <c r="D30" s="273"/>
      <c r="E30" s="256"/>
      <c r="F30" s="368"/>
    </row>
    <row r="31" spans="1:6" s="282" customFormat="1" ht="12" customHeight="1" thickBot="1">
      <c r="A31" s="234" t="s">
        <v>646</v>
      </c>
      <c r="B31" s="284" t="s">
        <v>647</v>
      </c>
      <c r="C31" s="273"/>
      <c r="D31" s="273"/>
      <c r="E31" s="256"/>
      <c r="F31" s="368"/>
    </row>
    <row r="32" spans="1:6" s="282" customFormat="1" ht="12" customHeight="1" thickBot="1">
      <c r="A32" s="234" t="s">
        <v>648</v>
      </c>
      <c r="B32" s="284" t="s">
        <v>649</v>
      </c>
      <c r="C32" s="273"/>
      <c r="D32" s="273"/>
      <c r="E32" s="256"/>
      <c r="F32" s="368"/>
    </row>
    <row r="33" spans="1:6" s="282" customFormat="1" ht="12" customHeight="1" thickBot="1">
      <c r="A33" s="236" t="s">
        <v>650</v>
      </c>
      <c r="B33" s="264" t="s">
        <v>651</v>
      </c>
      <c r="C33" s="275"/>
      <c r="D33" s="275"/>
      <c r="E33" s="258"/>
      <c r="F33" s="368"/>
    </row>
    <row r="34" spans="1:6" s="282" customFormat="1" ht="12" customHeight="1" thickBot="1">
      <c r="A34" s="240" t="s">
        <v>407</v>
      </c>
      <c r="B34" s="241" t="s">
        <v>652</v>
      </c>
      <c r="C34" s="272">
        <f>C35+C36+C37+C38+C39+C40+C41+C42+C43+C44</f>
        <v>9249617</v>
      </c>
      <c r="D34" s="272">
        <f>D35+D36+D37+D38+D39+D40+D41+D42+D43+D44</f>
        <v>13398837</v>
      </c>
      <c r="E34" s="272">
        <f>E35+E36+E37+E38+E39+E40+E41+E42+E43+E44</f>
        <v>12820269</v>
      </c>
      <c r="F34" s="373">
        <f>E34/D34</f>
        <v>0.9568195359044968</v>
      </c>
    </row>
    <row r="35" spans="1:6" s="282" customFormat="1" ht="12" customHeight="1" thickBot="1">
      <c r="A35" s="235" t="s">
        <v>454</v>
      </c>
      <c r="B35" s="283" t="s">
        <v>653</v>
      </c>
      <c r="C35" s="274"/>
      <c r="D35" s="274"/>
      <c r="E35" s="257"/>
      <c r="F35" s="373"/>
    </row>
    <row r="36" spans="1:6" s="282" customFormat="1" ht="12" customHeight="1" thickBot="1">
      <c r="A36" s="234" t="s">
        <v>455</v>
      </c>
      <c r="B36" s="284" t="s">
        <v>654</v>
      </c>
      <c r="C36" s="273">
        <v>4647105</v>
      </c>
      <c r="D36" s="273">
        <v>6451337</v>
      </c>
      <c r="E36" s="256">
        <v>6180920</v>
      </c>
      <c r="F36" s="373">
        <f>E36/D36</f>
        <v>0.9580835724439756</v>
      </c>
    </row>
    <row r="37" spans="1:6" s="282" customFormat="1" ht="12" customHeight="1" thickBot="1">
      <c r="A37" s="234" t="s">
        <v>456</v>
      </c>
      <c r="B37" s="284" t="s">
        <v>655</v>
      </c>
      <c r="C37" s="273"/>
      <c r="D37" s="273"/>
      <c r="E37" s="256"/>
      <c r="F37" s="373"/>
    </row>
    <row r="38" spans="1:6" s="282" customFormat="1" ht="12" customHeight="1" thickBot="1">
      <c r="A38" s="234" t="s">
        <v>515</v>
      </c>
      <c r="B38" s="284" t="s">
        <v>656</v>
      </c>
      <c r="C38" s="273"/>
      <c r="D38" s="273"/>
      <c r="E38" s="256"/>
      <c r="F38" s="373"/>
    </row>
    <row r="39" spans="1:6" s="282" customFormat="1" ht="12" customHeight="1" thickBot="1">
      <c r="A39" s="234" t="s">
        <v>516</v>
      </c>
      <c r="B39" s="284" t="s">
        <v>657</v>
      </c>
      <c r="C39" s="273">
        <v>2636058</v>
      </c>
      <c r="D39" s="273">
        <v>4110834</v>
      </c>
      <c r="E39" s="256">
        <v>3911852</v>
      </c>
      <c r="F39" s="373">
        <f>E39/D39</f>
        <v>0.9515957102621998</v>
      </c>
    </row>
    <row r="40" spans="1:6" s="282" customFormat="1" ht="12" customHeight="1" thickBot="1">
      <c r="A40" s="234" t="s">
        <v>517</v>
      </c>
      <c r="B40" s="284" t="s">
        <v>658</v>
      </c>
      <c r="C40" s="273">
        <v>1966454</v>
      </c>
      <c r="D40" s="273">
        <v>2834210</v>
      </c>
      <c r="E40" s="256">
        <v>2725044</v>
      </c>
      <c r="F40" s="373">
        <f>E40/D40</f>
        <v>0.9614827412224217</v>
      </c>
    </row>
    <row r="41" spans="1:6" s="282" customFormat="1" ht="12" customHeight="1" thickBot="1">
      <c r="A41" s="234" t="s">
        <v>518</v>
      </c>
      <c r="B41" s="284" t="s">
        <v>659</v>
      </c>
      <c r="C41" s="273"/>
      <c r="D41" s="273"/>
      <c r="E41" s="256"/>
      <c r="F41" s="373"/>
    </row>
    <row r="42" spans="1:6" s="282" customFormat="1" ht="12" customHeight="1" thickBot="1">
      <c r="A42" s="234" t="s">
        <v>519</v>
      </c>
      <c r="B42" s="284" t="s">
        <v>660</v>
      </c>
      <c r="C42" s="273"/>
      <c r="D42" s="273"/>
      <c r="E42" s="256"/>
      <c r="F42" s="373"/>
    </row>
    <row r="43" spans="1:6" s="282" customFormat="1" ht="12" customHeight="1" thickBot="1">
      <c r="A43" s="234" t="s">
        <v>661</v>
      </c>
      <c r="B43" s="284" t="s">
        <v>662</v>
      </c>
      <c r="C43" s="276"/>
      <c r="D43" s="276"/>
      <c r="E43" s="259"/>
      <c r="F43" s="373"/>
    </row>
    <row r="44" spans="1:6" s="282" customFormat="1" ht="12" customHeight="1" thickBot="1">
      <c r="A44" s="236" t="s">
        <v>663</v>
      </c>
      <c r="B44" s="285" t="s">
        <v>664</v>
      </c>
      <c r="C44" s="277"/>
      <c r="D44" s="277">
        <v>2456</v>
      </c>
      <c r="E44" s="260">
        <v>2453</v>
      </c>
      <c r="F44" s="373">
        <f>E44/D44</f>
        <v>0.9987785016286646</v>
      </c>
    </row>
    <row r="45" spans="1:6" s="282" customFormat="1" ht="12" customHeight="1" thickBot="1">
      <c r="A45" s="240" t="s">
        <v>408</v>
      </c>
      <c r="B45" s="241" t="s">
        <v>665</v>
      </c>
      <c r="C45" s="272"/>
      <c r="D45" s="272"/>
      <c r="E45" s="272"/>
      <c r="F45" s="373"/>
    </row>
    <row r="46" spans="1:6" s="282" customFormat="1" ht="12" customHeight="1" thickBot="1">
      <c r="A46" s="235" t="s">
        <v>457</v>
      </c>
      <c r="B46" s="283" t="s">
        <v>666</v>
      </c>
      <c r="C46" s="294"/>
      <c r="D46" s="276"/>
      <c r="E46" s="259"/>
      <c r="F46" s="373"/>
    </row>
    <row r="47" spans="1:6" s="282" customFormat="1" ht="12" customHeight="1" thickBot="1">
      <c r="A47" s="234" t="s">
        <v>458</v>
      </c>
      <c r="B47" s="284" t="s">
        <v>667</v>
      </c>
      <c r="C47" s="276"/>
      <c r="D47" s="276"/>
      <c r="E47" s="259"/>
      <c r="F47" s="373"/>
    </row>
    <row r="48" spans="1:6" s="282" customFormat="1" ht="12" customHeight="1" thickBot="1">
      <c r="A48" s="234" t="s">
        <v>668</v>
      </c>
      <c r="B48" s="284" t="s">
        <v>669</v>
      </c>
      <c r="C48" s="276"/>
      <c r="D48" s="276"/>
      <c r="E48" s="259"/>
      <c r="F48" s="373"/>
    </row>
    <row r="49" spans="1:6" s="282" customFormat="1" ht="12" customHeight="1" thickBot="1">
      <c r="A49" s="234" t="s">
        <v>670</v>
      </c>
      <c r="B49" s="284" t="s">
        <v>671</v>
      </c>
      <c r="C49" s="276"/>
      <c r="D49" s="276"/>
      <c r="E49" s="259"/>
      <c r="F49" s="373"/>
    </row>
    <row r="50" spans="1:6" s="282" customFormat="1" ht="12" customHeight="1" thickBot="1">
      <c r="A50" s="236" t="s">
        <v>672</v>
      </c>
      <c r="B50" s="285" t="s">
        <v>673</v>
      </c>
      <c r="C50" s="277"/>
      <c r="D50" s="277"/>
      <c r="E50" s="260"/>
      <c r="F50" s="373"/>
    </row>
    <row r="51" spans="1:6" s="282" customFormat="1" ht="17.25" customHeight="1" thickBot="1">
      <c r="A51" s="240" t="s">
        <v>520</v>
      </c>
      <c r="B51" s="241" t="s">
        <v>674</v>
      </c>
      <c r="C51" s="272"/>
      <c r="D51" s="272"/>
      <c r="E51" s="374"/>
      <c r="F51" s="373"/>
    </row>
    <row r="52" spans="1:6" s="282" customFormat="1" ht="12" customHeight="1" thickBot="1">
      <c r="A52" s="235" t="s">
        <v>459</v>
      </c>
      <c r="B52" s="283" t="s">
        <v>675</v>
      </c>
      <c r="C52" s="274"/>
      <c r="D52" s="274"/>
      <c r="E52" s="257"/>
      <c r="F52" s="373"/>
    </row>
    <row r="53" spans="1:6" s="282" customFormat="1" ht="23.25" customHeight="1" thickBot="1">
      <c r="A53" s="234" t="s">
        <v>460</v>
      </c>
      <c r="B53" s="284" t="s">
        <v>676</v>
      </c>
      <c r="C53" s="273"/>
      <c r="D53" s="273"/>
      <c r="E53" s="256"/>
      <c r="F53" s="373"/>
    </row>
    <row r="54" spans="1:6" s="282" customFormat="1" ht="12" customHeight="1" thickBot="1">
      <c r="A54" s="234" t="s">
        <v>677</v>
      </c>
      <c r="B54" s="284" t="s">
        <v>678</v>
      </c>
      <c r="C54" s="273"/>
      <c r="D54" s="273"/>
      <c r="E54" s="256"/>
      <c r="F54" s="373"/>
    </row>
    <row r="55" spans="1:6" s="282" customFormat="1" ht="12" customHeight="1" thickBot="1">
      <c r="A55" s="236" t="s">
        <v>679</v>
      </c>
      <c r="B55" s="285" t="s">
        <v>680</v>
      </c>
      <c r="C55" s="275"/>
      <c r="D55" s="275"/>
      <c r="E55" s="258"/>
      <c r="F55" s="373"/>
    </row>
    <row r="56" spans="1:6" s="282" customFormat="1" ht="12" customHeight="1" thickBot="1">
      <c r="A56" s="240" t="s">
        <v>410</v>
      </c>
      <c r="B56" s="262" t="s">
        <v>681</v>
      </c>
      <c r="C56" s="272"/>
      <c r="D56" s="272"/>
      <c r="E56" s="374"/>
      <c r="F56" s="373"/>
    </row>
    <row r="57" spans="1:6" s="282" customFormat="1" ht="12" customHeight="1" thickBot="1">
      <c r="A57" s="235" t="s">
        <v>521</v>
      </c>
      <c r="B57" s="283" t="s">
        <v>682</v>
      </c>
      <c r="C57" s="276"/>
      <c r="D57" s="276"/>
      <c r="E57" s="259"/>
      <c r="F57" s="373"/>
    </row>
    <row r="58" spans="1:6" s="282" customFormat="1" ht="24.75" customHeight="1" thickBot="1">
      <c r="A58" s="234" t="s">
        <v>522</v>
      </c>
      <c r="B58" s="284" t="s">
        <v>683</v>
      </c>
      <c r="C58" s="276"/>
      <c r="D58" s="276"/>
      <c r="E58" s="259"/>
      <c r="F58" s="373"/>
    </row>
    <row r="59" spans="1:6" s="282" customFormat="1" ht="12" customHeight="1" thickBot="1">
      <c r="A59" s="234" t="s">
        <v>539</v>
      </c>
      <c r="B59" s="284" t="s">
        <v>684</v>
      </c>
      <c r="C59" s="276"/>
      <c r="D59" s="276"/>
      <c r="E59" s="259"/>
      <c r="F59" s="373"/>
    </row>
    <row r="60" spans="1:6" s="282" customFormat="1" ht="12" customHeight="1" thickBot="1">
      <c r="A60" s="236" t="s">
        <v>685</v>
      </c>
      <c r="B60" s="285" t="s">
        <v>686</v>
      </c>
      <c r="C60" s="276"/>
      <c r="D60" s="276"/>
      <c r="E60" s="259"/>
      <c r="F60" s="373"/>
    </row>
    <row r="61" spans="1:6" s="282" customFormat="1" ht="12" customHeight="1" thickBot="1">
      <c r="A61" s="240" t="s">
        <v>411</v>
      </c>
      <c r="B61" s="241" t="s">
        <v>687</v>
      </c>
      <c r="C61" s="278">
        <f>C6+C13+C20+C27+C34+C45+C51+C56</f>
        <v>9249617</v>
      </c>
      <c r="D61" s="278">
        <f>D6+D13+D20+D27+D34+D45+D51+D56</f>
        <v>13398837</v>
      </c>
      <c r="E61" s="278">
        <f>E6+E13+E20+E27+E34+E45+E51+E56</f>
        <v>12820269</v>
      </c>
      <c r="F61" s="373">
        <f>E61/D61</f>
        <v>0.9568195359044968</v>
      </c>
    </row>
    <row r="62" spans="1:6" s="282" customFormat="1" ht="12" customHeight="1" thickBot="1">
      <c r="A62" s="295" t="s">
        <v>688</v>
      </c>
      <c r="B62" s="262" t="s">
        <v>689</v>
      </c>
      <c r="C62" s="272"/>
      <c r="D62" s="272"/>
      <c r="E62" s="255"/>
      <c r="F62" s="373"/>
    </row>
    <row r="63" spans="1:6" s="282" customFormat="1" ht="12" customHeight="1" thickBot="1">
      <c r="A63" s="235" t="s">
        <v>690</v>
      </c>
      <c r="B63" s="283" t="s">
        <v>691</v>
      </c>
      <c r="C63" s="276"/>
      <c r="D63" s="276"/>
      <c r="E63" s="259"/>
      <c r="F63" s="373"/>
    </row>
    <row r="64" spans="1:6" s="282" customFormat="1" ht="12" customHeight="1" thickBot="1">
      <c r="A64" s="234" t="s">
        <v>692</v>
      </c>
      <c r="B64" s="284" t="s">
        <v>693</v>
      </c>
      <c r="C64" s="276"/>
      <c r="D64" s="276"/>
      <c r="E64" s="259"/>
      <c r="F64" s="373"/>
    </row>
    <row r="65" spans="1:6" s="282" customFormat="1" ht="12" customHeight="1" thickBot="1">
      <c r="A65" s="236" t="s">
        <v>694</v>
      </c>
      <c r="B65" s="222" t="s">
        <v>738</v>
      </c>
      <c r="C65" s="276"/>
      <c r="D65" s="276"/>
      <c r="E65" s="259"/>
      <c r="F65" s="373"/>
    </row>
    <row r="66" spans="1:6" s="282" customFormat="1" ht="12" customHeight="1" thickBot="1">
      <c r="A66" s="295" t="s">
        <v>695</v>
      </c>
      <c r="B66" s="262" t="s">
        <v>696</v>
      </c>
      <c r="C66" s="272"/>
      <c r="D66" s="272"/>
      <c r="E66" s="255"/>
      <c r="F66" s="373"/>
    </row>
    <row r="67" spans="1:6" s="282" customFormat="1" ht="13.5" customHeight="1" thickBot="1">
      <c r="A67" s="235" t="s">
        <v>498</v>
      </c>
      <c r="B67" s="283" t="s">
        <v>697</v>
      </c>
      <c r="C67" s="276"/>
      <c r="D67" s="276"/>
      <c r="E67" s="259"/>
      <c r="F67" s="373"/>
    </row>
    <row r="68" spans="1:6" s="282" customFormat="1" ht="12" customHeight="1" thickBot="1">
      <c r="A68" s="234" t="s">
        <v>499</v>
      </c>
      <c r="B68" s="284" t="s">
        <v>698</v>
      </c>
      <c r="C68" s="276"/>
      <c r="D68" s="276"/>
      <c r="E68" s="259"/>
      <c r="F68" s="373"/>
    </row>
    <row r="69" spans="1:6" s="282" customFormat="1" ht="12" customHeight="1" thickBot="1">
      <c r="A69" s="234" t="s">
        <v>699</v>
      </c>
      <c r="B69" s="284" t="s">
        <v>700</v>
      </c>
      <c r="C69" s="276"/>
      <c r="D69" s="276"/>
      <c r="E69" s="259"/>
      <c r="F69" s="373"/>
    </row>
    <row r="70" spans="1:6" s="282" customFormat="1" ht="12" customHeight="1" thickBot="1">
      <c r="A70" s="236" t="s">
        <v>701</v>
      </c>
      <c r="B70" s="285" t="s">
        <v>702</v>
      </c>
      <c r="C70" s="276"/>
      <c r="D70" s="276"/>
      <c r="E70" s="259"/>
      <c r="F70" s="373"/>
    </row>
    <row r="71" spans="1:6" s="282" customFormat="1" ht="12" customHeight="1" thickBot="1">
      <c r="A71" s="295" t="s">
        <v>703</v>
      </c>
      <c r="B71" s="262" t="s">
        <v>704</v>
      </c>
      <c r="C71" s="272"/>
      <c r="D71" s="272"/>
      <c r="E71" s="272"/>
      <c r="F71" s="373"/>
    </row>
    <row r="72" spans="1:6" s="282" customFormat="1" ht="12" customHeight="1" thickBot="1">
      <c r="A72" s="235" t="s">
        <v>705</v>
      </c>
      <c r="B72" s="283" t="s">
        <v>706</v>
      </c>
      <c r="C72" s="276"/>
      <c r="D72" s="276"/>
      <c r="E72" s="259"/>
      <c r="F72" s="373"/>
    </row>
    <row r="73" spans="1:6" s="282" customFormat="1" ht="12" customHeight="1" thickBot="1">
      <c r="A73" s="236" t="s">
        <v>707</v>
      </c>
      <c r="B73" s="285" t="s">
        <v>708</v>
      </c>
      <c r="C73" s="276"/>
      <c r="D73" s="276"/>
      <c r="E73" s="259"/>
      <c r="F73" s="373"/>
    </row>
    <row r="74" spans="1:6" s="282" customFormat="1" ht="12" customHeight="1" thickBot="1">
      <c r="A74" s="295" t="s">
        <v>709</v>
      </c>
      <c r="B74" s="262" t="s">
        <v>710</v>
      </c>
      <c r="C74" s="272">
        <f>C77</f>
        <v>11073381</v>
      </c>
      <c r="D74" s="272">
        <f>D77</f>
        <v>9129700</v>
      </c>
      <c r="E74" s="272">
        <f>E77</f>
        <v>8964998</v>
      </c>
      <c r="F74" s="373">
        <f>E74/D74</f>
        <v>0.981959757713835</v>
      </c>
    </row>
    <row r="75" spans="1:6" s="282" customFormat="1" ht="12" customHeight="1" thickBot="1">
      <c r="A75" s="235" t="s">
        <v>711</v>
      </c>
      <c r="B75" s="283" t="s">
        <v>712</v>
      </c>
      <c r="C75" s="276"/>
      <c r="D75" s="276"/>
      <c r="E75" s="259"/>
      <c r="F75" s="373"/>
    </row>
    <row r="76" spans="1:6" s="282" customFormat="1" ht="12" customHeight="1" thickBot="1">
      <c r="A76" s="234" t="s">
        <v>713</v>
      </c>
      <c r="B76" s="284" t="s">
        <v>714</v>
      </c>
      <c r="C76" s="276"/>
      <c r="D76" s="276"/>
      <c r="E76" s="259"/>
      <c r="F76" s="373"/>
    </row>
    <row r="77" spans="1:6" s="282" customFormat="1" ht="12" customHeight="1" thickBot="1">
      <c r="A77" s="236" t="s">
        <v>715</v>
      </c>
      <c r="B77" s="385" t="s">
        <v>1125</v>
      </c>
      <c r="C77" s="276">
        <v>11073381</v>
      </c>
      <c r="D77" s="276">
        <v>9129700</v>
      </c>
      <c r="E77" s="259">
        <v>8964998</v>
      </c>
      <c r="F77" s="373">
        <f>E77/D77</f>
        <v>0.981959757713835</v>
      </c>
    </row>
    <row r="78" spans="1:6" s="282" customFormat="1" ht="12" customHeight="1" thickBot="1">
      <c r="A78" s="295" t="s">
        <v>717</v>
      </c>
      <c r="B78" s="262" t="s">
        <v>718</v>
      </c>
      <c r="C78" s="272"/>
      <c r="D78" s="272"/>
      <c r="E78" s="255"/>
      <c r="F78" s="373"/>
    </row>
    <row r="79" spans="1:6" s="282" customFormat="1" ht="12" customHeight="1" thickBot="1">
      <c r="A79" s="286" t="s">
        <v>719</v>
      </c>
      <c r="B79" s="283" t="s">
        <v>720</v>
      </c>
      <c r="C79" s="276"/>
      <c r="D79" s="276"/>
      <c r="E79" s="259"/>
      <c r="F79" s="373"/>
    </row>
    <row r="80" spans="1:6" s="282" customFormat="1" ht="12" customHeight="1" thickBot="1">
      <c r="A80" s="287" t="s">
        <v>721</v>
      </c>
      <c r="B80" s="284" t="s">
        <v>722</v>
      </c>
      <c r="C80" s="276"/>
      <c r="D80" s="276"/>
      <c r="E80" s="259"/>
      <c r="F80" s="373"/>
    </row>
    <row r="81" spans="1:6" s="282" customFormat="1" ht="12" customHeight="1" thickBot="1">
      <c r="A81" s="287" t="s">
        <v>723</v>
      </c>
      <c r="B81" s="284" t="s">
        <v>724</v>
      </c>
      <c r="C81" s="276"/>
      <c r="D81" s="276"/>
      <c r="E81" s="259"/>
      <c r="F81" s="373"/>
    </row>
    <row r="82" spans="1:6" s="282" customFormat="1" ht="12" customHeight="1" thickBot="1">
      <c r="A82" s="296" t="s">
        <v>725</v>
      </c>
      <c r="B82" s="264" t="s">
        <v>726</v>
      </c>
      <c r="C82" s="276"/>
      <c r="D82" s="276"/>
      <c r="E82" s="259"/>
      <c r="F82" s="373"/>
    </row>
    <row r="83" spans="1:6" s="282" customFormat="1" ht="12" customHeight="1" thickBot="1">
      <c r="A83" s="295" t="s">
        <v>727</v>
      </c>
      <c r="B83" s="262" t="s">
        <v>728</v>
      </c>
      <c r="C83" s="298">
        <f>C74</f>
        <v>11073381</v>
      </c>
      <c r="D83" s="298">
        <f>D74</f>
        <v>9129700</v>
      </c>
      <c r="E83" s="298">
        <f>E74</f>
        <v>8964998</v>
      </c>
      <c r="F83" s="373">
        <f>E83/D83</f>
        <v>0.981959757713835</v>
      </c>
    </row>
    <row r="84" spans="1:6" s="282" customFormat="1" ht="13.5" thickBot="1">
      <c r="A84" s="295" t="s">
        <v>729</v>
      </c>
      <c r="B84" s="220" t="s">
        <v>730</v>
      </c>
      <c r="C84" s="278"/>
      <c r="D84" s="278"/>
      <c r="E84" s="377"/>
      <c r="F84" s="373"/>
    </row>
    <row r="85" spans="1:6" s="282" customFormat="1" ht="21.75" thickBot="1">
      <c r="A85" s="297" t="s">
        <v>731</v>
      </c>
      <c r="B85" s="223" t="s">
        <v>732</v>
      </c>
      <c r="C85" s="278">
        <f>C61+C83</f>
        <v>20322998</v>
      </c>
      <c r="D85" s="278">
        <f>D61+D83</f>
        <v>22528537</v>
      </c>
      <c r="E85" s="278">
        <f>E61+E83</f>
        <v>21785267</v>
      </c>
      <c r="F85" s="373">
        <f>E85/D85</f>
        <v>0.9670076223768991</v>
      </c>
    </row>
    <row r="86" spans="1:6" s="282" customFormat="1" ht="12" customHeight="1">
      <c r="A86" s="218"/>
      <c r="B86" s="218"/>
      <c r="C86" s="219"/>
      <c r="D86" s="219"/>
      <c r="E86" s="219"/>
      <c r="F86" s="219"/>
    </row>
    <row r="87" spans="1:6" ht="16.5" customHeight="1">
      <c r="A87" s="571" t="s">
        <v>432</v>
      </c>
      <c r="B87" s="571"/>
      <c r="C87" s="571"/>
      <c r="D87" s="571"/>
      <c r="E87" s="571"/>
      <c r="F87" s="280"/>
    </row>
    <row r="88" spans="1:6" s="288" customFormat="1" ht="16.5" customHeight="1" thickBot="1">
      <c r="A88" s="25" t="s">
        <v>502</v>
      </c>
      <c r="B88" s="25"/>
      <c r="C88" s="249"/>
      <c r="D88" s="249"/>
      <c r="E88" s="267" t="s">
        <v>1185</v>
      </c>
      <c r="F88" s="267" t="s">
        <v>1185</v>
      </c>
    </row>
    <row r="89" spans="1:6" s="288" customFormat="1" ht="16.5" customHeight="1">
      <c r="A89" s="577" t="s">
        <v>449</v>
      </c>
      <c r="B89" s="574" t="s">
        <v>559</v>
      </c>
      <c r="C89" s="572" t="str">
        <f>+C3</f>
        <v>2017.év</v>
      </c>
      <c r="D89" s="572"/>
      <c r="E89" s="573"/>
      <c r="F89" s="375"/>
    </row>
    <row r="90" spans="1:6" ht="37.5" customHeight="1" thickBot="1">
      <c r="A90" s="578"/>
      <c r="B90" s="575"/>
      <c r="C90" s="26" t="s">
        <v>560</v>
      </c>
      <c r="D90" s="26" t="s">
        <v>565</v>
      </c>
      <c r="E90" s="27" t="s">
        <v>566</v>
      </c>
      <c r="F90" s="376" t="s">
        <v>951</v>
      </c>
    </row>
    <row r="91" spans="1:6" s="281" customFormat="1" ht="12" customHeight="1" thickBot="1">
      <c r="A91" s="245" t="s">
        <v>733</v>
      </c>
      <c r="B91" s="246" t="s">
        <v>734</v>
      </c>
      <c r="C91" s="246" t="s">
        <v>735</v>
      </c>
      <c r="D91" s="246" t="s">
        <v>736</v>
      </c>
      <c r="E91" s="247" t="s">
        <v>737</v>
      </c>
      <c r="F91" s="247" t="s">
        <v>737</v>
      </c>
    </row>
    <row r="92" spans="1:6" ht="12" customHeight="1" thickBot="1">
      <c r="A92" s="242" t="s">
        <v>403</v>
      </c>
      <c r="B92" s="244" t="s">
        <v>739</v>
      </c>
      <c r="C92" s="271">
        <f>C93+C94+C95+C96+C97</f>
        <v>20297998</v>
      </c>
      <c r="D92" s="271">
        <f>D93+D94+D95+D96+D97</f>
        <v>22459286</v>
      </c>
      <c r="E92" s="379">
        <f>E93+E94+E95+E96+E97</f>
        <v>21785267</v>
      </c>
      <c r="F92" s="373">
        <f>E92/D92</f>
        <v>0.9699892952963866</v>
      </c>
    </row>
    <row r="93" spans="1:6" ht="12" customHeight="1" thickBot="1">
      <c r="A93" s="237" t="s">
        <v>461</v>
      </c>
      <c r="B93" s="230" t="s">
        <v>433</v>
      </c>
      <c r="C93" s="75">
        <v>5940000</v>
      </c>
      <c r="D93" s="75">
        <v>5709189</v>
      </c>
      <c r="E93" s="226">
        <v>5576997</v>
      </c>
      <c r="F93" s="373">
        <f>E93/D93</f>
        <v>0.9768457481439132</v>
      </c>
    </row>
    <row r="94" spans="1:6" ht="12" customHeight="1" thickBot="1">
      <c r="A94" s="234" t="s">
        <v>462</v>
      </c>
      <c r="B94" s="228" t="s">
        <v>523</v>
      </c>
      <c r="C94" s="273">
        <v>474320</v>
      </c>
      <c r="D94" s="273">
        <v>1274535</v>
      </c>
      <c r="E94" s="256">
        <v>1226940</v>
      </c>
      <c r="F94" s="373">
        <f>E94/D94</f>
        <v>0.962656969012228</v>
      </c>
    </row>
    <row r="95" spans="1:6" ht="12" customHeight="1" thickBot="1">
      <c r="A95" s="234" t="s">
        <v>463</v>
      </c>
      <c r="B95" s="228" t="s">
        <v>490</v>
      </c>
      <c r="C95" s="275">
        <v>13883678</v>
      </c>
      <c r="D95" s="275">
        <v>15475562</v>
      </c>
      <c r="E95" s="258">
        <v>14981330</v>
      </c>
      <c r="F95" s="373">
        <f>E95/D95</f>
        <v>0.9680637123226931</v>
      </c>
    </row>
    <row r="96" spans="1:6" ht="12" customHeight="1" thickBot="1">
      <c r="A96" s="234" t="s">
        <v>464</v>
      </c>
      <c r="B96" s="231" t="s">
        <v>524</v>
      </c>
      <c r="C96" s="275"/>
      <c r="D96" s="275"/>
      <c r="E96" s="258"/>
      <c r="F96" s="373"/>
    </row>
    <row r="97" spans="1:6" ht="12" customHeight="1" thickBot="1">
      <c r="A97" s="234" t="s">
        <v>473</v>
      </c>
      <c r="B97" s="239" t="s">
        <v>525</v>
      </c>
      <c r="C97" s="275"/>
      <c r="D97" s="275"/>
      <c r="E97" s="275"/>
      <c r="F97" s="373"/>
    </row>
    <row r="98" spans="1:6" ht="12" customHeight="1" thickBot="1">
      <c r="A98" s="234" t="s">
        <v>465</v>
      </c>
      <c r="B98" s="228" t="s">
        <v>740</v>
      </c>
      <c r="C98" s="275"/>
      <c r="D98" s="275"/>
      <c r="E98" s="258"/>
      <c r="F98" s="373"/>
    </row>
    <row r="99" spans="1:6" ht="12" customHeight="1" thickBot="1">
      <c r="A99" s="234" t="s">
        <v>466</v>
      </c>
      <c r="B99" s="251" t="s">
        <v>741</v>
      </c>
      <c r="C99" s="275"/>
      <c r="D99" s="275"/>
      <c r="E99" s="258"/>
      <c r="F99" s="373"/>
    </row>
    <row r="100" spans="1:6" ht="12" customHeight="1" thickBot="1">
      <c r="A100" s="234" t="s">
        <v>474</v>
      </c>
      <c r="B100" s="370" t="s">
        <v>742</v>
      </c>
      <c r="C100" s="275"/>
      <c r="D100" s="275"/>
      <c r="E100" s="258"/>
      <c r="F100" s="373"/>
    </row>
    <row r="101" spans="1:6" ht="12" customHeight="1" thickBot="1">
      <c r="A101" s="234" t="s">
        <v>475</v>
      </c>
      <c r="B101" s="370" t="s">
        <v>743</v>
      </c>
      <c r="C101" s="275"/>
      <c r="D101" s="275"/>
      <c r="E101" s="258"/>
      <c r="F101" s="373"/>
    </row>
    <row r="102" spans="1:6" ht="12" customHeight="1" thickBot="1">
      <c r="A102" s="234" t="s">
        <v>476</v>
      </c>
      <c r="B102" s="251" t="s">
        <v>744</v>
      </c>
      <c r="C102" s="275"/>
      <c r="D102" s="275"/>
      <c r="E102" s="258"/>
      <c r="F102" s="373"/>
    </row>
    <row r="103" spans="1:6" ht="12" customHeight="1" thickBot="1">
      <c r="A103" s="234" t="s">
        <v>477</v>
      </c>
      <c r="B103" s="251" t="s">
        <v>745</v>
      </c>
      <c r="C103" s="275"/>
      <c r="D103" s="275"/>
      <c r="E103" s="258"/>
      <c r="F103" s="373"/>
    </row>
    <row r="104" spans="1:6" ht="12" customHeight="1" thickBot="1">
      <c r="A104" s="234" t="s">
        <v>479</v>
      </c>
      <c r="B104" s="370" t="s">
        <v>746</v>
      </c>
      <c r="C104" s="275"/>
      <c r="D104" s="275"/>
      <c r="E104" s="258"/>
      <c r="F104" s="373"/>
    </row>
    <row r="105" spans="1:6" ht="12" customHeight="1" thickBot="1">
      <c r="A105" s="233" t="s">
        <v>526</v>
      </c>
      <c r="B105" s="253" t="s">
        <v>747</v>
      </c>
      <c r="C105" s="275"/>
      <c r="D105" s="275"/>
      <c r="E105" s="258"/>
      <c r="F105" s="373"/>
    </row>
    <row r="106" spans="1:6" ht="12" customHeight="1" thickBot="1">
      <c r="A106" s="234" t="s">
        <v>748</v>
      </c>
      <c r="B106" s="253" t="s">
        <v>749</v>
      </c>
      <c r="C106" s="275"/>
      <c r="D106" s="275"/>
      <c r="E106" s="258"/>
      <c r="F106" s="373"/>
    </row>
    <row r="107" spans="1:6" ht="12" customHeight="1" thickBot="1">
      <c r="A107" s="238" t="s">
        <v>750</v>
      </c>
      <c r="B107" s="254" t="s">
        <v>751</v>
      </c>
      <c r="C107" s="76"/>
      <c r="D107" s="76"/>
      <c r="E107" s="221"/>
      <c r="F107" s="373"/>
    </row>
    <row r="108" spans="1:6" ht="12" customHeight="1" thickBot="1">
      <c r="A108" s="240" t="s">
        <v>404</v>
      </c>
      <c r="B108" s="243" t="s">
        <v>752</v>
      </c>
      <c r="C108" s="274">
        <v>25000</v>
      </c>
      <c r="D108" s="274">
        <v>69251</v>
      </c>
      <c r="E108" s="272"/>
      <c r="F108" s="373">
        <f>E108/D108</f>
        <v>0</v>
      </c>
    </row>
    <row r="109" spans="1:6" ht="12" customHeight="1" thickBot="1">
      <c r="A109" s="235" t="s">
        <v>467</v>
      </c>
      <c r="B109" s="228" t="s">
        <v>538</v>
      </c>
      <c r="C109" s="274">
        <v>25000</v>
      </c>
      <c r="D109" s="274">
        <v>69251</v>
      </c>
      <c r="E109" s="257"/>
      <c r="F109" s="373">
        <f>E109/D109</f>
        <v>0</v>
      </c>
    </row>
    <row r="110" spans="1:6" ht="12" customHeight="1" thickBot="1">
      <c r="A110" s="235" t="s">
        <v>468</v>
      </c>
      <c r="B110" s="232" t="s">
        <v>753</v>
      </c>
      <c r="C110" s="274"/>
      <c r="D110" s="274"/>
      <c r="E110" s="257"/>
      <c r="F110" s="373"/>
    </row>
    <row r="111" spans="1:6" ht="16.5" thickBot="1">
      <c r="A111" s="235" t="s">
        <v>469</v>
      </c>
      <c r="B111" s="232" t="s">
        <v>527</v>
      </c>
      <c r="C111" s="273"/>
      <c r="D111" s="273"/>
      <c r="E111" s="256"/>
      <c r="F111" s="373"/>
    </row>
    <row r="112" spans="1:6" ht="12" customHeight="1" thickBot="1">
      <c r="A112" s="235" t="s">
        <v>470</v>
      </c>
      <c r="B112" s="232" t="s">
        <v>754</v>
      </c>
      <c r="C112" s="273"/>
      <c r="D112" s="273"/>
      <c r="E112" s="256"/>
      <c r="F112" s="373"/>
    </row>
    <row r="113" spans="1:6" ht="12" customHeight="1" thickBot="1">
      <c r="A113" s="235" t="s">
        <v>471</v>
      </c>
      <c r="B113" s="264" t="s">
        <v>540</v>
      </c>
      <c r="C113" s="273"/>
      <c r="D113" s="273"/>
      <c r="E113" s="256"/>
      <c r="F113" s="373"/>
    </row>
    <row r="114" spans="1:6" ht="21.75" customHeight="1" thickBot="1">
      <c r="A114" s="235" t="s">
        <v>478</v>
      </c>
      <c r="B114" s="263" t="s">
        <v>755</v>
      </c>
      <c r="C114" s="273"/>
      <c r="D114" s="273"/>
      <c r="E114" s="256"/>
      <c r="F114" s="373"/>
    </row>
    <row r="115" spans="1:6" ht="24" customHeight="1" thickBot="1">
      <c r="A115" s="235" t="s">
        <v>480</v>
      </c>
      <c r="B115" s="279" t="s">
        <v>756</v>
      </c>
      <c r="C115" s="273"/>
      <c r="D115" s="273"/>
      <c r="E115" s="256"/>
      <c r="F115" s="373"/>
    </row>
    <row r="116" spans="1:6" ht="22.5" customHeight="1" thickBot="1">
      <c r="A116" s="235" t="s">
        <v>528</v>
      </c>
      <c r="B116" s="252" t="s">
        <v>743</v>
      </c>
      <c r="C116" s="273"/>
      <c r="D116" s="273"/>
      <c r="E116" s="256"/>
      <c r="F116" s="373"/>
    </row>
    <row r="117" spans="1:6" ht="12" customHeight="1" thickBot="1">
      <c r="A117" s="235" t="s">
        <v>529</v>
      </c>
      <c r="B117" s="252" t="s">
        <v>757</v>
      </c>
      <c r="C117" s="273"/>
      <c r="D117" s="273"/>
      <c r="E117" s="256"/>
      <c r="F117" s="373"/>
    </row>
    <row r="118" spans="1:6" ht="12" customHeight="1" thickBot="1">
      <c r="A118" s="235" t="s">
        <v>530</v>
      </c>
      <c r="B118" s="252" t="s">
        <v>758</v>
      </c>
      <c r="C118" s="273"/>
      <c r="D118" s="273"/>
      <c r="E118" s="256"/>
      <c r="F118" s="373"/>
    </row>
    <row r="119" spans="1:6" s="300" customFormat="1" ht="12" customHeight="1" thickBot="1">
      <c r="A119" s="235" t="s">
        <v>759</v>
      </c>
      <c r="B119" s="370" t="s">
        <v>746</v>
      </c>
      <c r="C119" s="273"/>
      <c r="D119" s="273"/>
      <c r="E119" s="256"/>
      <c r="F119" s="373"/>
    </row>
    <row r="120" spans="1:6" ht="12" customHeight="1" thickBot="1">
      <c r="A120" s="235" t="s">
        <v>760</v>
      </c>
      <c r="B120" s="252" t="s">
        <v>761</v>
      </c>
      <c r="C120" s="273"/>
      <c r="D120" s="273"/>
      <c r="E120" s="256"/>
      <c r="F120" s="373"/>
    </row>
    <row r="121" spans="1:6" ht="12" customHeight="1" thickBot="1">
      <c r="A121" s="233" t="s">
        <v>762</v>
      </c>
      <c r="B121" s="370" t="s">
        <v>763</v>
      </c>
      <c r="C121" s="275"/>
      <c r="D121" s="275"/>
      <c r="E121" s="258"/>
      <c r="F121" s="373"/>
    </row>
    <row r="122" spans="1:6" ht="12" customHeight="1" thickBot="1">
      <c r="A122" s="240" t="s">
        <v>405</v>
      </c>
      <c r="B122" s="248" t="s">
        <v>764</v>
      </c>
      <c r="C122" s="272"/>
      <c r="D122" s="272"/>
      <c r="E122" s="255"/>
      <c r="F122" s="373"/>
    </row>
    <row r="123" spans="1:6" ht="12" customHeight="1" thickBot="1">
      <c r="A123" s="235" t="s">
        <v>450</v>
      </c>
      <c r="B123" s="229" t="s">
        <v>439</v>
      </c>
      <c r="C123" s="274"/>
      <c r="D123" s="274"/>
      <c r="E123" s="257"/>
      <c r="F123" s="373"/>
    </row>
    <row r="124" spans="1:6" ht="12" customHeight="1" thickBot="1">
      <c r="A124" s="236" t="s">
        <v>451</v>
      </c>
      <c r="B124" s="232" t="s">
        <v>440</v>
      </c>
      <c r="C124" s="275"/>
      <c r="D124" s="275"/>
      <c r="E124" s="258"/>
      <c r="F124" s="373"/>
    </row>
    <row r="125" spans="1:6" ht="12" customHeight="1" thickBot="1">
      <c r="A125" s="240" t="s">
        <v>406</v>
      </c>
      <c r="B125" s="248" t="s">
        <v>765</v>
      </c>
      <c r="C125" s="272">
        <f>C108+C92</f>
        <v>20322998</v>
      </c>
      <c r="D125" s="272">
        <f>D108+D92</f>
        <v>22528537</v>
      </c>
      <c r="E125" s="272">
        <f>E108+E92</f>
        <v>21785267</v>
      </c>
      <c r="F125" s="373">
        <f>E125/D125</f>
        <v>0.9670076223768991</v>
      </c>
    </row>
    <row r="126" spans="1:6" ht="12" customHeight="1" thickBot="1">
      <c r="A126" s="240" t="s">
        <v>407</v>
      </c>
      <c r="B126" s="248" t="s">
        <v>766</v>
      </c>
      <c r="C126" s="272"/>
      <c r="D126" s="272"/>
      <c r="E126" s="255"/>
      <c r="F126" s="373"/>
    </row>
    <row r="127" spans="1:6" ht="12" customHeight="1" thickBot="1">
      <c r="A127" s="235" t="s">
        <v>454</v>
      </c>
      <c r="B127" s="229" t="s">
        <v>767</v>
      </c>
      <c r="C127" s="273"/>
      <c r="D127" s="273"/>
      <c r="E127" s="256"/>
      <c r="F127" s="373"/>
    </row>
    <row r="128" spans="1:6" ht="12" customHeight="1" thickBot="1">
      <c r="A128" s="235" t="s">
        <v>455</v>
      </c>
      <c r="B128" s="229" t="s">
        <v>768</v>
      </c>
      <c r="C128" s="273"/>
      <c r="D128" s="273"/>
      <c r="E128" s="256"/>
      <c r="F128" s="373"/>
    </row>
    <row r="129" spans="1:6" ht="12" customHeight="1" thickBot="1">
      <c r="A129" s="233" t="s">
        <v>456</v>
      </c>
      <c r="B129" s="227" t="s">
        <v>769</v>
      </c>
      <c r="C129" s="273"/>
      <c r="D129" s="273"/>
      <c r="E129" s="256"/>
      <c r="F129" s="373"/>
    </row>
    <row r="130" spans="1:6" ht="12" customHeight="1" thickBot="1">
      <c r="A130" s="240" t="s">
        <v>408</v>
      </c>
      <c r="B130" s="248" t="s">
        <v>770</v>
      </c>
      <c r="C130" s="272"/>
      <c r="D130" s="272"/>
      <c r="E130" s="255"/>
      <c r="F130" s="373"/>
    </row>
    <row r="131" spans="1:6" ht="12" customHeight="1" thickBot="1">
      <c r="A131" s="235" t="s">
        <v>457</v>
      </c>
      <c r="B131" s="229" t="s">
        <v>771</v>
      </c>
      <c r="C131" s="273"/>
      <c r="D131" s="273"/>
      <c r="E131" s="256"/>
      <c r="F131" s="373"/>
    </row>
    <row r="132" spans="1:6" ht="12" customHeight="1" thickBot="1">
      <c r="A132" s="235" t="s">
        <v>458</v>
      </c>
      <c r="B132" s="229" t="s">
        <v>772</v>
      </c>
      <c r="C132" s="273"/>
      <c r="D132" s="273"/>
      <c r="E132" s="256"/>
      <c r="F132" s="373"/>
    </row>
    <row r="133" spans="1:6" ht="12" customHeight="1" thickBot="1">
      <c r="A133" s="235" t="s">
        <v>668</v>
      </c>
      <c r="B133" s="229" t="s">
        <v>773</v>
      </c>
      <c r="C133" s="273"/>
      <c r="D133" s="273"/>
      <c r="E133" s="256"/>
      <c r="F133" s="373"/>
    </row>
    <row r="134" spans="1:6" ht="12" customHeight="1" thickBot="1">
      <c r="A134" s="233" t="s">
        <v>670</v>
      </c>
      <c r="B134" s="227" t="s">
        <v>774</v>
      </c>
      <c r="C134" s="273"/>
      <c r="D134" s="273"/>
      <c r="E134" s="256"/>
      <c r="F134" s="373"/>
    </row>
    <row r="135" spans="1:6" ht="12" customHeight="1" thickBot="1">
      <c r="A135" s="240" t="s">
        <v>409</v>
      </c>
      <c r="B135" s="248" t="s">
        <v>775</v>
      </c>
      <c r="C135" s="278"/>
      <c r="D135" s="278"/>
      <c r="E135" s="278"/>
      <c r="F135" s="373"/>
    </row>
    <row r="136" spans="1:6" ht="12" customHeight="1" thickBot="1">
      <c r="A136" s="235" t="s">
        <v>459</v>
      </c>
      <c r="B136" s="229" t="s">
        <v>776</v>
      </c>
      <c r="C136" s="273"/>
      <c r="D136" s="273"/>
      <c r="E136" s="256"/>
      <c r="F136" s="373"/>
    </row>
    <row r="137" spans="1:6" ht="12" customHeight="1" thickBot="1">
      <c r="A137" s="235" t="s">
        <v>460</v>
      </c>
      <c r="B137" s="229" t="s">
        <v>777</v>
      </c>
      <c r="C137" s="273"/>
      <c r="D137" s="273"/>
      <c r="E137" s="256"/>
      <c r="F137" s="373"/>
    </row>
    <row r="138" spans="1:6" ht="12" customHeight="1" thickBot="1">
      <c r="A138" s="235" t="s">
        <v>677</v>
      </c>
      <c r="B138" s="229" t="s">
        <v>778</v>
      </c>
      <c r="C138" s="273"/>
      <c r="D138" s="273"/>
      <c r="E138" s="256"/>
      <c r="F138" s="373"/>
    </row>
    <row r="139" spans="1:6" ht="12" customHeight="1" thickBot="1">
      <c r="A139" s="235" t="s">
        <v>679</v>
      </c>
      <c r="B139" s="227" t="s">
        <v>995</v>
      </c>
      <c r="C139" s="273"/>
      <c r="D139" s="273"/>
      <c r="E139" s="256"/>
      <c r="F139" s="373"/>
    </row>
    <row r="140" spans="1:6" ht="12" customHeight="1" thickBot="1">
      <c r="A140" s="235" t="s">
        <v>994</v>
      </c>
      <c r="B140" s="227" t="s">
        <v>779</v>
      </c>
      <c r="C140" s="273"/>
      <c r="D140" s="273"/>
      <c r="E140" s="256"/>
      <c r="F140" s="373"/>
    </row>
    <row r="141" spans="1:9" ht="15" customHeight="1" thickBot="1">
      <c r="A141" s="240" t="s">
        <v>410</v>
      </c>
      <c r="B141" s="248" t="s">
        <v>780</v>
      </c>
      <c r="C141" s="77"/>
      <c r="D141" s="77"/>
      <c r="E141" s="225"/>
      <c r="F141" s="373"/>
      <c r="H141" s="289"/>
      <c r="I141" s="289"/>
    </row>
    <row r="142" spans="1:6" s="282" customFormat="1" ht="12.75" customHeight="1" thickBot="1">
      <c r="A142" s="235" t="s">
        <v>521</v>
      </c>
      <c r="B142" s="229" t="s">
        <v>781</v>
      </c>
      <c r="C142" s="273"/>
      <c r="D142" s="273"/>
      <c r="E142" s="256"/>
      <c r="F142" s="373"/>
    </row>
    <row r="143" spans="1:6" ht="12.75" customHeight="1" thickBot="1">
      <c r="A143" s="235" t="s">
        <v>522</v>
      </c>
      <c r="B143" s="229" t="s">
        <v>782</v>
      </c>
      <c r="C143" s="273"/>
      <c r="D143" s="273"/>
      <c r="E143" s="256"/>
      <c r="F143" s="373"/>
    </row>
    <row r="144" spans="1:6" ht="12.75" customHeight="1" thickBot="1">
      <c r="A144" s="235" t="s">
        <v>539</v>
      </c>
      <c r="B144" s="229" t="s">
        <v>783</v>
      </c>
      <c r="C144" s="273"/>
      <c r="D144" s="273"/>
      <c r="E144" s="256"/>
      <c r="F144" s="373"/>
    </row>
    <row r="145" spans="1:6" ht="12.75" customHeight="1" thickBot="1">
      <c r="A145" s="235" t="s">
        <v>685</v>
      </c>
      <c r="B145" s="229" t="s">
        <v>784</v>
      </c>
      <c r="C145" s="273"/>
      <c r="D145" s="273"/>
      <c r="E145" s="256"/>
      <c r="F145" s="373"/>
    </row>
    <row r="146" spans="1:6" ht="16.5" thickBot="1">
      <c r="A146" s="240" t="s">
        <v>411</v>
      </c>
      <c r="B146" s="248" t="s">
        <v>785</v>
      </c>
      <c r="C146" s="224"/>
      <c r="D146" s="224"/>
      <c r="E146" s="372"/>
      <c r="F146" s="373"/>
    </row>
    <row r="147" spans="1:6" ht="16.5" thickBot="1">
      <c r="A147" s="265" t="s">
        <v>412</v>
      </c>
      <c r="B147" s="268" t="s">
        <v>786</v>
      </c>
      <c r="C147" s="224">
        <f>C125</f>
        <v>20322998</v>
      </c>
      <c r="D147" s="224">
        <f>D125</f>
        <v>22528537</v>
      </c>
      <c r="E147" s="224">
        <f>E125</f>
        <v>21785267</v>
      </c>
      <c r="F147" s="373">
        <f>E147/D147</f>
        <v>0.9670076223768991</v>
      </c>
    </row>
    <row r="149" spans="1:6" ht="18.75" customHeight="1">
      <c r="A149" s="576" t="s">
        <v>787</v>
      </c>
      <c r="B149" s="576"/>
      <c r="C149" s="576"/>
      <c r="D149" s="576"/>
      <c r="E149" s="576"/>
      <c r="F149" s="280"/>
    </row>
    <row r="150" spans="1:6" ht="13.5" customHeight="1" thickBot="1">
      <c r="A150" s="250" t="s">
        <v>503</v>
      </c>
      <c r="B150" s="250"/>
      <c r="C150" s="280"/>
      <c r="E150" s="267" t="s">
        <v>1185</v>
      </c>
      <c r="F150" s="267" t="s">
        <v>1185</v>
      </c>
    </row>
    <row r="151" spans="1:6" ht="21.75" thickBot="1">
      <c r="A151" s="240">
        <v>1</v>
      </c>
      <c r="B151" s="243" t="s">
        <v>788</v>
      </c>
      <c r="C151" s="266">
        <f>+C61-C125</f>
        <v>-11073381</v>
      </c>
      <c r="D151" s="266">
        <f>+D61-D125</f>
        <v>-9129700</v>
      </c>
      <c r="E151" s="266">
        <f>+E61-E125</f>
        <v>-8964998</v>
      </c>
      <c r="F151" s="266">
        <f>+F61-F125</f>
        <v>-0.010188086472402325</v>
      </c>
    </row>
    <row r="152" spans="1:6" ht="21.75" thickBot="1">
      <c r="A152" s="240" t="s">
        <v>404</v>
      </c>
      <c r="B152" s="243" t="s">
        <v>789</v>
      </c>
      <c r="C152" s="266">
        <f>+C84-C146</f>
        <v>0</v>
      </c>
      <c r="D152" s="266">
        <f>+D84-D146</f>
        <v>0</v>
      </c>
      <c r="E152" s="266">
        <f>+E84-E146</f>
        <v>0</v>
      </c>
      <c r="F152" s="266">
        <f>+F84-F146</f>
        <v>0</v>
      </c>
    </row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/>
  <mergeCells count="9">
    <mergeCell ref="A149:E149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 verticalCentered="1"/>
  <pageMargins left="0.3937007874015748" right="0" top="0.6692913385826772" bottom="0.31496062992125984" header="0.15748031496062992" footer="0.31496062992125984"/>
  <pageSetup horizontalDpi="300" verticalDpi="300" orientation="portrait" paperSize="9" scale="68" r:id="rId1"/>
  <headerFooter alignWithMargins="0">
    <oddHeader>&amp;C&amp;"Times New Roman CE,Félkövér"&amp;12
Jászboldogháza Konyha
2017. ÉVI ZÁRSZÁMADÁSÁNAK PÉNZÜGYI MÉRLEGE&amp;R&amp;"Times New Roman CE,Félkövér dőlt"&amp;11 1.1. melléklet a 3/2018. (V.29.) önkormányzati rendelethez</oddHeader>
  </headerFooter>
  <rowBreaks count="1" manualBreakCount="1">
    <brk id="8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31"/>
  <sheetViews>
    <sheetView zoomScaleSheetLayoutView="100" zoomScalePageLayoutView="0" workbookViewId="0" topLeftCell="C1">
      <selection activeCell="F5" sqref="F5"/>
    </sheetView>
  </sheetViews>
  <sheetFormatPr defaultColWidth="9.00390625" defaultRowHeight="12.75"/>
  <cols>
    <col min="1" max="1" width="6.875" style="9" customWidth="1"/>
    <col min="2" max="2" width="55.125" style="18" customWidth="1"/>
    <col min="3" max="5" width="16.375" style="9" customWidth="1"/>
    <col min="6" max="6" width="55.125" style="9" customWidth="1"/>
    <col min="7" max="9" width="16.375" style="9" customWidth="1"/>
    <col min="10" max="10" width="4.875" style="9" customWidth="1"/>
    <col min="11" max="11" width="9.375" style="365" hidden="1" customWidth="1"/>
    <col min="12" max="16384" width="9.375" style="9" customWidth="1"/>
  </cols>
  <sheetData>
    <row r="1" spans="2:10" ht="39.75" customHeight="1">
      <c r="B1" s="313" t="s">
        <v>507</v>
      </c>
      <c r="C1" s="314"/>
      <c r="D1" s="314"/>
      <c r="E1" s="314"/>
      <c r="F1" s="314"/>
      <c r="G1" s="314"/>
      <c r="H1" s="314"/>
      <c r="I1" s="314"/>
      <c r="J1" s="583" t="str">
        <f>+CONCATENATE("2.1. melléklet a 3/2018. (V.29.) önkormányzati rendelethez")</f>
        <v>2.1. melléklet a 3/2018. (V.29.) önkormányzati rendelethez</v>
      </c>
    </row>
    <row r="2" spans="7:10" ht="14.25" thickBot="1">
      <c r="G2" s="22"/>
      <c r="H2" s="22"/>
      <c r="I2" s="267" t="s">
        <v>1185</v>
      </c>
      <c r="J2" s="583"/>
    </row>
    <row r="3" spans="1:10" ht="18" customHeight="1" thickBot="1">
      <c r="A3" s="584" t="s">
        <v>449</v>
      </c>
      <c r="B3" s="337" t="s">
        <v>437</v>
      </c>
      <c r="C3" s="338"/>
      <c r="D3" s="338"/>
      <c r="E3" s="338"/>
      <c r="F3" s="337" t="s">
        <v>438</v>
      </c>
      <c r="G3" s="339"/>
      <c r="H3" s="339"/>
      <c r="I3" s="339"/>
      <c r="J3" s="583"/>
    </row>
    <row r="4" spans="1:11" s="315" customFormat="1" ht="35.25" customHeight="1" thickBot="1">
      <c r="A4" s="585"/>
      <c r="B4" s="19" t="s">
        <v>441</v>
      </c>
      <c r="C4" s="20" t="str">
        <f>+CONCATENATE(LEFT('1.1.sz.mell.'!C3,4),". évi eredeti előirányzat")</f>
        <v>2017. évi eredeti előirányzat</v>
      </c>
      <c r="D4" s="301" t="str">
        <f>+CONCATENATE(LEFT('1.1.sz.mell.'!C3,4),". évi módosított előirányzat")</f>
        <v>2017. évi módosított előirányzat</v>
      </c>
      <c r="E4" s="20" t="str">
        <f>+CONCATENATE(LEFT('1.1.sz.mell.'!C3,4),". évi teljesítés")</f>
        <v>2017. évi teljesítés</v>
      </c>
      <c r="F4" s="19" t="s">
        <v>441</v>
      </c>
      <c r="G4" s="20" t="str">
        <f>+C4</f>
        <v>2017. évi eredeti előirányzat</v>
      </c>
      <c r="H4" s="301" t="str">
        <f>+D4</f>
        <v>2017. évi módosított előirányzat</v>
      </c>
      <c r="I4" s="331" t="str">
        <f>+E4</f>
        <v>2017. évi teljesítés</v>
      </c>
      <c r="J4" s="583"/>
      <c r="K4" s="366"/>
    </row>
    <row r="5" spans="1:11" s="316" customFormat="1" ht="12" customHeight="1" thickBot="1">
      <c r="A5" s="340" t="s">
        <v>733</v>
      </c>
      <c r="B5" s="341" t="s">
        <v>734</v>
      </c>
      <c r="C5" s="342" t="s">
        <v>735</v>
      </c>
      <c r="D5" s="342" t="s">
        <v>736</v>
      </c>
      <c r="E5" s="342" t="s">
        <v>737</v>
      </c>
      <c r="F5" s="341" t="s">
        <v>814</v>
      </c>
      <c r="G5" s="342" t="s">
        <v>815</v>
      </c>
      <c r="H5" s="342" t="s">
        <v>816</v>
      </c>
      <c r="I5" s="343" t="s">
        <v>817</v>
      </c>
      <c r="J5" s="583"/>
      <c r="K5" s="367"/>
    </row>
    <row r="6" spans="1:11" ht="15" customHeight="1">
      <c r="A6" s="317" t="s">
        <v>403</v>
      </c>
      <c r="B6" s="318" t="s">
        <v>790</v>
      </c>
      <c r="C6" s="304">
        <v>76510588</v>
      </c>
      <c r="D6" s="304">
        <v>77254224</v>
      </c>
      <c r="E6" s="304">
        <v>77254224</v>
      </c>
      <c r="F6" s="318" t="s">
        <v>443</v>
      </c>
      <c r="G6" s="304">
        <v>56823961</v>
      </c>
      <c r="H6" s="304">
        <v>61509572</v>
      </c>
      <c r="I6" s="310">
        <v>60129620</v>
      </c>
      <c r="J6" s="583"/>
      <c r="K6" s="365" t="s">
        <v>871</v>
      </c>
    </row>
    <row r="7" spans="1:11" ht="15" customHeight="1">
      <c r="A7" s="319" t="s">
        <v>404</v>
      </c>
      <c r="B7" s="320" t="s">
        <v>791</v>
      </c>
      <c r="C7" s="305">
        <v>50755068</v>
      </c>
      <c r="D7" s="305">
        <v>62776161</v>
      </c>
      <c r="E7" s="305">
        <v>60904187</v>
      </c>
      <c r="F7" s="320" t="s">
        <v>523</v>
      </c>
      <c r="G7" s="305">
        <v>9235505</v>
      </c>
      <c r="H7" s="305">
        <v>10208631</v>
      </c>
      <c r="I7" s="311">
        <v>9769792</v>
      </c>
      <c r="J7" s="583"/>
      <c r="K7" s="365" t="s">
        <v>872</v>
      </c>
    </row>
    <row r="8" spans="1:11" ht="15" customHeight="1">
      <c r="A8" s="319" t="s">
        <v>405</v>
      </c>
      <c r="B8" s="320" t="s">
        <v>792</v>
      </c>
      <c r="C8" s="305">
        <v>0</v>
      </c>
      <c r="D8" s="305">
        <v>0</v>
      </c>
      <c r="E8" s="305">
        <v>0</v>
      </c>
      <c r="F8" s="320" t="s">
        <v>543</v>
      </c>
      <c r="G8" s="305">
        <v>38924072</v>
      </c>
      <c r="H8" s="305">
        <v>57101414</v>
      </c>
      <c r="I8" s="311">
        <v>43405934</v>
      </c>
      <c r="J8" s="583"/>
      <c r="K8" s="365" t="s">
        <v>873</v>
      </c>
    </row>
    <row r="9" spans="1:11" ht="15" customHeight="1">
      <c r="A9" s="319" t="s">
        <v>406</v>
      </c>
      <c r="B9" s="320" t="s">
        <v>514</v>
      </c>
      <c r="C9" s="305">
        <v>27200000</v>
      </c>
      <c r="D9" s="305">
        <v>32888899</v>
      </c>
      <c r="E9" s="305">
        <v>35777436</v>
      </c>
      <c r="F9" s="320" t="s">
        <v>524</v>
      </c>
      <c r="G9" s="305">
        <v>9162269</v>
      </c>
      <c r="H9" s="305">
        <v>14603928</v>
      </c>
      <c r="I9" s="311">
        <v>14354093</v>
      </c>
      <c r="J9" s="583"/>
      <c r="K9" s="365" t="s">
        <v>874</v>
      </c>
    </row>
    <row r="10" spans="1:11" ht="15" customHeight="1">
      <c r="A10" s="319" t="s">
        <v>407</v>
      </c>
      <c r="B10" s="321" t="s">
        <v>793</v>
      </c>
      <c r="C10" s="305">
        <v>240000</v>
      </c>
      <c r="D10" s="305">
        <v>240000</v>
      </c>
      <c r="E10" s="305">
        <v>240000</v>
      </c>
      <c r="F10" s="320" t="s">
        <v>525</v>
      </c>
      <c r="G10" s="305">
        <v>11314115</v>
      </c>
      <c r="H10" s="305">
        <v>12933942</v>
      </c>
      <c r="I10" s="311">
        <v>8532023</v>
      </c>
      <c r="J10" s="583"/>
      <c r="K10" s="365" t="s">
        <v>875</v>
      </c>
    </row>
    <row r="11" spans="1:11" ht="15" customHeight="1">
      <c r="A11" s="319" t="s">
        <v>408</v>
      </c>
      <c r="B11" s="320" t="s">
        <v>866</v>
      </c>
      <c r="C11" s="306">
        <v>0</v>
      </c>
      <c r="D11" s="306">
        <v>0</v>
      </c>
      <c r="E11" s="306">
        <v>0</v>
      </c>
      <c r="F11" s="320" t="s">
        <v>434</v>
      </c>
      <c r="G11" s="305"/>
      <c r="H11" s="305"/>
      <c r="I11" s="311"/>
      <c r="J11" s="583"/>
      <c r="K11" s="365" t="s">
        <v>876</v>
      </c>
    </row>
    <row r="12" spans="1:11" ht="15" customHeight="1">
      <c r="A12" s="319" t="s">
        <v>409</v>
      </c>
      <c r="B12" s="320" t="s">
        <v>664</v>
      </c>
      <c r="C12" s="305">
        <v>13020039</v>
      </c>
      <c r="D12" s="305">
        <v>14609045</v>
      </c>
      <c r="E12" s="305">
        <v>12650231</v>
      </c>
      <c r="F12" s="6"/>
      <c r="G12" s="305"/>
      <c r="H12" s="305"/>
      <c r="I12" s="311"/>
      <c r="J12" s="583"/>
      <c r="K12" s="365" t="s">
        <v>877</v>
      </c>
    </row>
    <row r="13" spans="1:10" ht="15" customHeight="1">
      <c r="A13" s="319" t="s">
        <v>410</v>
      </c>
      <c r="B13" s="6"/>
      <c r="C13" s="305"/>
      <c r="D13" s="305"/>
      <c r="E13" s="305"/>
      <c r="F13" s="6"/>
      <c r="G13" s="305"/>
      <c r="H13" s="305"/>
      <c r="I13" s="311"/>
      <c r="J13" s="583"/>
    </row>
    <row r="14" spans="1:10" ht="15" customHeight="1">
      <c r="A14" s="319" t="s">
        <v>411</v>
      </c>
      <c r="B14" s="330"/>
      <c r="C14" s="306"/>
      <c r="D14" s="306"/>
      <c r="E14" s="306"/>
      <c r="F14" s="6"/>
      <c r="G14" s="305"/>
      <c r="H14" s="305"/>
      <c r="I14" s="311"/>
      <c r="J14" s="583"/>
    </row>
    <row r="15" spans="1:10" ht="15" customHeight="1">
      <c r="A15" s="319" t="s">
        <v>412</v>
      </c>
      <c r="B15" s="6"/>
      <c r="C15" s="305"/>
      <c r="D15" s="305"/>
      <c r="E15" s="305"/>
      <c r="F15" s="6"/>
      <c r="G15" s="305"/>
      <c r="H15" s="305"/>
      <c r="I15" s="311"/>
      <c r="J15" s="583"/>
    </row>
    <row r="16" spans="1:10" ht="15" customHeight="1">
      <c r="A16" s="319" t="s">
        <v>413</v>
      </c>
      <c r="B16" s="6"/>
      <c r="C16" s="305"/>
      <c r="D16" s="305"/>
      <c r="E16" s="305"/>
      <c r="F16" s="6"/>
      <c r="G16" s="305"/>
      <c r="H16" s="305"/>
      <c r="I16" s="311"/>
      <c r="J16" s="583"/>
    </row>
    <row r="17" spans="1:10" ht="15" customHeight="1" thickBot="1">
      <c r="A17" s="319" t="s">
        <v>414</v>
      </c>
      <c r="B17" s="10"/>
      <c r="C17" s="307"/>
      <c r="D17" s="307"/>
      <c r="E17" s="307"/>
      <c r="F17" s="6"/>
      <c r="G17" s="307"/>
      <c r="H17" s="307"/>
      <c r="I17" s="312"/>
      <c r="J17" s="583"/>
    </row>
    <row r="18" spans="1:11" ht="17.25" customHeight="1" thickBot="1">
      <c r="A18" s="322" t="s">
        <v>415</v>
      </c>
      <c r="B18" s="303" t="s">
        <v>794</v>
      </c>
      <c r="C18" s="308">
        <f>+C6+C7+C9+C10+C12+C13+C14+C15+C16+C17</f>
        <v>167725695</v>
      </c>
      <c r="D18" s="308">
        <f>+D6+D7+D9+D10+D12+D13+D14+D15+D16+D17</f>
        <v>187768329</v>
      </c>
      <c r="E18" s="308">
        <f>+E6+E7+E9+E10+E12+E13+E14+E15+E16+E17</f>
        <v>186826078</v>
      </c>
      <c r="F18" s="303" t="s">
        <v>801</v>
      </c>
      <c r="G18" s="308">
        <f>SUM(G6:G17)</f>
        <v>125459922</v>
      </c>
      <c r="H18" s="308">
        <f>SUM(H6:H17)</f>
        <v>156357487</v>
      </c>
      <c r="I18" s="308">
        <f>SUM(I6:I17)</f>
        <v>136191462</v>
      </c>
      <c r="J18" s="583"/>
      <c r="K18" s="365" t="s">
        <v>878</v>
      </c>
    </row>
    <row r="19" spans="1:11" ht="15" customHeight="1">
      <c r="A19" s="323" t="s">
        <v>416</v>
      </c>
      <c r="B19" s="324" t="s">
        <v>795</v>
      </c>
      <c r="C19" s="23">
        <f>+C20+C21+C22+C23</f>
        <v>0</v>
      </c>
      <c r="D19" s="23">
        <f>+D20+D21+D22+D23</f>
        <v>0</v>
      </c>
      <c r="E19" s="23">
        <f>+E20+E21+E22+E23</f>
        <v>0</v>
      </c>
      <c r="F19" s="325" t="s">
        <v>531</v>
      </c>
      <c r="G19" s="309"/>
      <c r="H19" s="309"/>
      <c r="I19" s="309"/>
      <c r="J19" s="583"/>
      <c r="K19" s="365" t="s">
        <v>879</v>
      </c>
    </row>
    <row r="20" spans="1:11" ht="15" customHeight="1">
      <c r="A20" s="326" t="s">
        <v>417</v>
      </c>
      <c r="B20" s="325" t="s">
        <v>536</v>
      </c>
      <c r="C20" s="302"/>
      <c r="D20" s="302"/>
      <c r="E20" s="302"/>
      <c r="F20" s="325" t="s">
        <v>802</v>
      </c>
      <c r="G20" s="302"/>
      <c r="H20" s="302"/>
      <c r="I20" s="302"/>
      <c r="J20" s="583"/>
      <c r="K20" s="365" t="s">
        <v>880</v>
      </c>
    </row>
    <row r="21" spans="1:11" ht="15" customHeight="1">
      <c r="A21" s="326" t="s">
        <v>418</v>
      </c>
      <c r="B21" s="325" t="s">
        <v>537</v>
      </c>
      <c r="C21" s="302"/>
      <c r="D21" s="302"/>
      <c r="E21" s="302"/>
      <c r="F21" s="325" t="s">
        <v>505</v>
      </c>
      <c r="G21" s="302"/>
      <c r="H21" s="302"/>
      <c r="I21" s="302"/>
      <c r="J21" s="583"/>
      <c r="K21" s="365" t="s">
        <v>881</v>
      </c>
    </row>
    <row r="22" spans="1:11" ht="15" customHeight="1">
      <c r="A22" s="326" t="s">
        <v>419</v>
      </c>
      <c r="B22" s="325" t="s">
        <v>541</v>
      </c>
      <c r="C22" s="302"/>
      <c r="D22" s="302"/>
      <c r="E22" s="302"/>
      <c r="F22" s="325" t="s">
        <v>506</v>
      </c>
      <c r="G22" s="302"/>
      <c r="H22" s="302"/>
      <c r="I22" s="302"/>
      <c r="J22" s="583"/>
      <c r="K22" s="365" t="s">
        <v>882</v>
      </c>
    </row>
    <row r="23" spans="1:11" ht="15" customHeight="1">
      <c r="A23" s="326" t="s">
        <v>420</v>
      </c>
      <c r="B23" s="325" t="s">
        <v>542</v>
      </c>
      <c r="C23" s="302"/>
      <c r="D23" s="302"/>
      <c r="E23" s="302"/>
      <c r="F23" s="324" t="s">
        <v>544</v>
      </c>
      <c r="G23" s="302"/>
      <c r="H23" s="302"/>
      <c r="I23" s="302"/>
      <c r="J23" s="583"/>
      <c r="K23" s="365" t="s">
        <v>883</v>
      </c>
    </row>
    <row r="24" spans="1:11" ht="15" customHeight="1">
      <c r="A24" s="326" t="s">
        <v>421</v>
      </c>
      <c r="B24" s="325" t="s">
        <v>796</v>
      </c>
      <c r="C24" s="327">
        <f>+C25+C26</f>
        <v>0</v>
      </c>
      <c r="D24" s="327">
        <f>+D25+D26</f>
        <v>0</v>
      </c>
      <c r="E24" s="327">
        <f>+E25+E26</f>
        <v>0</v>
      </c>
      <c r="F24" s="325" t="s">
        <v>532</v>
      </c>
      <c r="G24" s="302"/>
      <c r="H24" s="302"/>
      <c r="I24" s="302"/>
      <c r="J24" s="583"/>
      <c r="K24" s="365" t="s">
        <v>884</v>
      </c>
    </row>
    <row r="25" spans="1:11" ht="15" customHeight="1">
      <c r="A25" s="323" t="s">
        <v>422</v>
      </c>
      <c r="B25" s="324" t="s">
        <v>797</v>
      </c>
      <c r="C25" s="309"/>
      <c r="D25" s="309"/>
      <c r="E25" s="309"/>
      <c r="F25" s="318" t="s">
        <v>533</v>
      </c>
      <c r="G25" s="309"/>
      <c r="H25" s="309"/>
      <c r="I25" s="309"/>
      <c r="J25" s="583"/>
      <c r="K25" s="365" t="s">
        <v>885</v>
      </c>
    </row>
    <row r="26" spans="1:11" ht="15" customHeight="1">
      <c r="A26" s="326" t="s">
        <v>423</v>
      </c>
      <c r="B26" s="325" t="s">
        <v>798</v>
      </c>
      <c r="C26" s="302"/>
      <c r="D26" s="302"/>
      <c r="E26" s="302"/>
      <c r="F26" s="6" t="s">
        <v>996</v>
      </c>
      <c r="G26" s="302">
        <v>2391518</v>
      </c>
      <c r="H26" s="302">
        <v>2391518</v>
      </c>
      <c r="I26" s="302">
        <v>2391518</v>
      </c>
      <c r="J26" s="583"/>
      <c r="K26" s="365" t="s">
        <v>886</v>
      </c>
    </row>
    <row r="27" spans="1:10" ht="15" customHeight="1" thickBot="1">
      <c r="A27" s="323">
        <v>22</v>
      </c>
      <c r="B27" s="324"/>
      <c r="C27" s="309"/>
      <c r="D27" s="309"/>
      <c r="E27" s="309"/>
      <c r="F27" s="345" t="s">
        <v>777</v>
      </c>
      <c r="G27" s="309">
        <v>39911753</v>
      </c>
      <c r="H27" s="309">
        <v>39911753</v>
      </c>
      <c r="I27" s="309">
        <v>36698739</v>
      </c>
      <c r="J27" s="583"/>
    </row>
    <row r="28" spans="1:11" ht="17.25" customHeight="1" thickBot="1">
      <c r="A28" s="322" t="s">
        <v>424</v>
      </c>
      <c r="B28" s="303" t="s">
        <v>799</v>
      </c>
      <c r="C28" s="308">
        <f>+C19+C24</f>
        <v>0</v>
      </c>
      <c r="D28" s="308">
        <f>+D19+D24</f>
        <v>0</v>
      </c>
      <c r="E28" s="308">
        <f>+E19+E24</f>
        <v>0</v>
      </c>
      <c r="F28" s="303" t="s">
        <v>803</v>
      </c>
      <c r="G28" s="308">
        <f>SUM(G19:G27)</f>
        <v>42303271</v>
      </c>
      <c r="H28" s="308">
        <f>SUM(H19:H27)</f>
        <v>42303271</v>
      </c>
      <c r="I28" s="308">
        <f>SUM(I19:I27)</f>
        <v>39090257</v>
      </c>
      <c r="J28" s="583"/>
      <c r="K28" s="365" t="s">
        <v>887</v>
      </c>
    </row>
    <row r="29" spans="1:11" ht="17.25" customHeight="1" thickBot="1">
      <c r="A29" s="322" t="s">
        <v>425</v>
      </c>
      <c r="B29" s="328" t="s">
        <v>800</v>
      </c>
      <c r="C29" s="78">
        <f>+C18+C28</f>
        <v>167725695</v>
      </c>
      <c r="D29" s="78">
        <f>+D18+D28</f>
        <v>187768329</v>
      </c>
      <c r="E29" s="329">
        <f>+E18+E28</f>
        <v>186826078</v>
      </c>
      <c r="F29" s="328" t="s">
        <v>804</v>
      </c>
      <c r="G29" s="78">
        <f>+G18+G28</f>
        <v>167763193</v>
      </c>
      <c r="H29" s="78">
        <f>+H18+H28</f>
        <v>198660758</v>
      </c>
      <c r="I29" s="78">
        <f>+I18+I28</f>
        <v>175281719</v>
      </c>
      <c r="J29" s="583"/>
      <c r="K29" s="365" t="s">
        <v>888</v>
      </c>
    </row>
    <row r="30" spans="1:11" ht="17.25" customHeight="1" thickBot="1">
      <c r="A30" s="322" t="s">
        <v>426</v>
      </c>
      <c r="B30" s="328" t="s">
        <v>509</v>
      </c>
      <c r="C30" s="78" t="str">
        <f>IF(C18-G18&lt;0,G18-C18,"-")</f>
        <v>-</v>
      </c>
      <c r="D30" s="78" t="str">
        <f>IF(D18-H18&lt;0,H18-D18,"-")</f>
        <v>-</v>
      </c>
      <c r="E30" s="329" t="str">
        <f>IF(E18-I18&lt;0,I18-E18,"-")</f>
        <v>-</v>
      </c>
      <c r="F30" s="328" t="s">
        <v>510</v>
      </c>
      <c r="G30" s="78">
        <f>IF(C18-G18&gt;0,C18-G18,"-")</f>
        <v>42265773</v>
      </c>
      <c r="H30" s="78">
        <f>IF(D18-H18&gt;0,D18-H18,"-")</f>
        <v>31410842</v>
      </c>
      <c r="I30" s="78">
        <f>IF(E18-I18&gt;0,E18-I18,"-")</f>
        <v>50634616</v>
      </c>
      <c r="J30" s="583"/>
      <c r="K30" s="365" t="s">
        <v>889</v>
      </c>
    </row>
    <row r="31" spans="1:11" ht="17.25" customHeight="1" thickBot="1">
      <c r="A31" s="322" t="s">
        <v>427</v>
      </c>
      <c r="B31" s="328" t="s">
        <v>545</v>
      </c>
      <c r="C31" s="78">
        <f>IF(C29-G29&lt;0,G29-C29,"-")</f>
        <v>37498</v>
      </c>
      <c r="D31" s="78">
        <f>IF(D29-H29&lt;0,H29-D29,"-")</f>
        <v>10892429</v>
      </c>
      <c r="E31" s="329" t="str">
        <f>IF(E29-I29&lt;0,I29-E29,"-")</f>
        <v>-</v>
      </c>
      <c r="F31" s="328" t="s">
        <v>546</v>
      </c>
      <c r="G31" s="78" t="str">
        <f>IF(C29-G29&gt;0,C29-G29,"-")</f>
        <v>-</v>
      </c>
      <c r="H31" s="78" t="str">
        <f>IF(D29-H29&gt;0,D29-H29,"-")</f>
        <v>-</v>
      </c>
      <c r="I31" s="78">
        <f>IF(E29-I29&gt;0,E29-I29,"-")</f>
        <v>11544359</v>
      </c>
      <c r="J31" s="583"/>
      <c r="K31" s="365" t="s">
        <v>890</v>
      </c>
    </row>
  </sheetData>
  <sheetProtection/>
  <mergeCells count="2">
    <mergeCell ref="J1:J31"/>
    <mergeCell ref="A3:A4"/>
  </mergeCells>
  <printOptions horizontalCentered="1"/>
  <pageMargins left="0.33" right="0.48" top="0.9055118110236221" bottom="0.5" header="0.6692913385826772" footer="0.28"/>
  <pageSetup horizontalDpi="300" verticalDpi="3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L36"/>
  <sheetViews>
    <sheetView zoomScaleSheetLayoutView="100" zoomScalePageLayoutView="0" workbookViewId="0" topLeftCell="C1">
      <pane xSplit="19710" topLeftCell="B1" activePane="topLeft" state="split"/>
      <selection pane="topLeft" activeCell="J1" sqref="J1:J33"/>
      <selection pane="topRight" activeCell="I1" sqref="I1:I16384"/>
    </sheetView>
  </sheetViews>
  <sheetFormatPr defaultColWidth="9.00390625" defaultRowHeight="12.75"/>
  <cols>
    <col min="1" max="1" width="6.875" style="9" customWidth="1"/>
    <col min="2" max="2" width="55.125" style="18" customWidth="1"/>
    <col min="3" max="5" width="16.375" style="9" customWidth="1"/>
    <col min="6" max="6" width="55.125" style="9" customWidth="1"/>
    <col min="7" max="9" width="16.375" style="9" customWidth="1"/>
    <col min="10" max="10" width="4.875" style="9" customWidth="1"/>
    <col min="11" max="11" width="0" style="365" hidden="1" customWidth="1"/>
    <col min="12" max="16384" width="9.375" style="9" customWidth="1"/>
  </cols>
  <sheetData>
    <row r="1" spans="2:12" ht="39.75" customHeight="1">
      <c r="B1" s="460" t="s">
        <v>508</v>
      </c>
      <c r="C1" s="461"/>
      <c r="D1" s="461"/>
      <c r="E1" s="461"/>
      <c r="F1" s="461"/>
      <c r="G1" s="461"/>
      <c r="H1" s="461"/>
      <c r="I1" s="461"/>
      <c r="J1" s="586" t="str">
        <f>+CONCATENATE("2.2. melléklet a 3/2018. (V.29.) önkormányzati rendelethez")</f>
        <v>2.2. melléklet a 3/2018. (V.29.) önkormányzati rendelethez</v>
      </c>
      <c r="K1" s="462"/>
      <c r="L1" s="463"/>
    </row>
    <row r="2" spans="2:12" ht="14.25" thickBot="1">
      <c r="B2" s="464"/>
      <c r="C2" s="463"/>
      <c r="D2" s="463"/>
      <c r="E2" s="463"/>
      <c r="F2" s="463"/>
      <c r="G2" s="22"/>
      <c r="H2" s="22"/>
      <c r="I2" s="267" t="s">
        <v>1185</v>
      </c>
      <c r="J2" s="586"/>
      <c r="K2" s="462"/>
      <c r="L2" s="463"/>
    </row>
    <row r="3" spans="1:12" ht="24" customHeight="1" thickBot="1">
      <c r="A3" s="587" t="s">
        <v>449</v>
      </c>
      <c r="B3" s="465" t="s">
        <v>437</v>
      </c>
      <c r="C3" s="466"/>
      <c r="D3" s="466"/>
      <c r="E3" s="466"/>
      <c r="F3" s="465" t="s">
        <v>438</v>
      </c>
      <c r="G3" s="467"/>
      <c r="H3" s="467"/>
      <c r="I3" s="467"/>
      <c r="J3" s="586"/>
      <c r="K3" s="462"/>
      <c r="L3" s="463"/>
    </row>
    <row r="4" spans="1:11" s="315" customFormat="1" ht="40.5" customHeight="1" thickBot="1">
      <c r="A4" s="588"/>
      <c r="B4" s="402" t="s">
        <v>441</v>
      </c>
      <c r="C4" s="380" t="str">
        <f>+'2.1.sz.mell  '!C4</f>
        <v>2017. évi eredeti előirányzat</v>
      </c>
      <c r="D4" s="403" t="str">
        <f>+'2.1.sz.mell  '!D4</f>
        <v>2017. évi módosított előirányzat</v>
      </c>
      <c r="E4" s="380" t="str">
        <f>+'2.1.sz.mell  '!E4</f>
        <v>2017. évi teljesítés</v>
      </c>
      <c r="F4" s="402" t="s">
        <v>441</v>
      </c>
      <c r="G4" s="380" t="str">
        <f>+'2.1.sz.mell  '!C4</f>
        <v>2017. évi eredeti előirányzat</v>
      </c>
      <c r="H4" s="403" t="str">
        <f>+'2.1.sz.mell  '!D4</f>
        <v>2017. évi módosított előirányzat</v>
      </c>
      <c r="I4" s="381" t="str">
        <f>+'2.1.sz.mell  '!E4</f>
        <v>2017. évi teljesítés</v>
      </c>
      <c r="J4" s="586"/>
      <c r="K4" s="366"/>
    </row>
    <row r="5" spans="1:11" s="315" customFormat="1" ht="13.5" thickBot="1">
      <c r="A5" s="340" t="s">
        <v>733</v>
      </c>
      <c r="B5" s="402" t="s">
        <v>734</v>
      </c>
      <c r="C5" s="380" t="s">
        <v>735</v>
      </c>
      <c r="D5" s="380" t="s">
        <v>736</v>
      </c>
      <c r="E5" s="380" t="s">
        <v>737</v>
      </c>
      <c r="F5" s="402" t="s">
        <v>814</v>
      </c>
      <c r="G5" s="380" t="s">
        <v>815</v>
      </c>
      <c r="H5" s="380" t="s">
        <v>816</v>
      </c>
      <c r="I5" s="381" t="s">
        <v>817</v>
      </c>
      <c r="J5" s="586"/>
      <c r="K5" s="366"/>
    </row>
    <row r="6" spans="1:12" ht="12.75" customHeight="1">
      <c r="A6" s="317" t="s">
        <v>403</v>
      </c>
      <c r="B6" s="468" t="s">
        <v>805</v>
      </c>
      <c r="C6" s="469"/>
      <c r="D6" s="469"/>
      <c r="E6" s="469"/>
      <c r="F6" s="468" t="s">
        <v>538</v>
      </c>
      <c r="G6" s="469">
        <v>3746981</v>
      </c>
      <c r="H6" s="469">
        <v>11511292</v>
      </c>
      <c r="I6" s="470">
        <v>8369743</v>
      </c>
      <c r="J6" s="586"/>
      <c r="K6" s="462" t="s">
        <v>871</v>
      </c>
      <c r="L6" s="463"/>
    </row>
    <row r="7" spans="1:12" ht="12.75">
      <c r="A7" s="319" t="s">
        <v>404</v>
      </c>
      <c r="B7" s="471" t="s">
        <v>806</v>
      </c>
      <c r="C7" s="472"/>
      <c r="D7" s="472"/>
      <c r="E7" s="472"/>
      <c r="F7" s="471" t="s">
        <v>818</v>
      </c>
      <c r="G7" s="472"/>
      <c r="H7" s="472"/>
      <c r="I7" s="473"/>
      <c r="J7" s="586"/>
      <c r="K7" s="462" t="s">
        <v>872</v>
      </c>
      <c r="L7" s="463"/>
    </row>
    <row r="8" spans="1:12" ht="12.75" customHeight="1">
      <c r="A8" s="319" t="s">
        <v>405</v>
      </c>
      <c r="B8" s="471" t="s">
        <v>807</v>
      </c>
      <c r="C8" s="472"/>
      <c r="D8" s="472"/>
      <c r="E8" s="472"/>
      <c r="F8" s="471" t="s">
        <v>527</v>
      </c>
      <c r="G8" s="472">
        <v>26877838</v>
      </c>
      <c r="H8" s="472">
        <v>123124981</v>
      </c>
      <c r="I8" s="473">
        <v>29198564</v>
      </c>
      <c r="J8" s="586"/>
      <c r="K8" s="462" t="s">
        <v>873</v>
      </c>
      <c r="L8" s="463"/>
    </row>
    <row r="9" spans="1:12" ht="12.75" customHeight="1">
      <c r="A9" s="319" t="s">
        <v>406</v>
      </c>
      <c r="B9" s="471" t="s">
        <v>808</v>
      </c>
      <c r="C9" s="472"/>
      <c r="D9" s="472">
        <v>111424771</v>
      </c>
      <c r="E9" s="472">
        <v>111424771</v>
      </c>
      <c r="F9" s="471" t="s">
        <v>819</v>
      </c>
      <c r="G9" s="472"/>
      <c r="H9" s="472"/>
      <c r="I9" s="473"/>
      <c r="J9" s="586"/>
      <c r="K9" s="462" t="s">
        <v>874</v>
      </c>
      <c r="L9" s="463"/>
    </row>
    <row r="10" spans="1:12" ht="12.75" customHeight="1">
      <c r="A10" s="319" t="s">
        <v>407</v>
      </c>
      <c r="B10" s="471" t="s">
        <v>809</v>
      </c>
      <c r="C10" s="472"/>
      <c r="D10" s="472"/>
      <c r="E10" s="472"/>
      <c r="F10" s="471" t="s">
        <v>540</v>
      </c>
      <c r="G10" s="472"/>
      <c r="H10" s="472">
        <v>100000</v>
      </c>
      <c r="I10" s="473"/>
      <c r="J10" s="586"/>
      <c r="K10" s="462" t="s">
        <v>875</v>
      </c>
      <c r="L10" s="463"/>
    </row>
    <row r="11" spans="1:12" ht="12.75" customHeight="1">
      <c r="A11" s="319" t="s">
        <v>408</v>
      </c>
      <c r="B11" s="471" t="s">
        <v>810</v>
      </c>
      <c r="C11" s="474">
        <v>337200</v>
      </c>
      <c r="D11" s="474">
        <v>1379000</v>
      </c>
      <c r="E11" s="474">
        <v>472700</v>
      </c>
      <c r="F11" s="475"/>
      <c r="G11" s="472"/>
      <c r="H11" s="472"/>
      <c r="I11" s="473"/>
      <c r="J11" s="586"/>
      <c r="K11" s="462" t="s">
        <v>876</v>
      </c>
      <c r="L11" s="463"/>
    </row>
    <row r="12" spans="1:12" ht="12.75" customHeight="1">
      <c r="A12" s="319" t="s">
        <v>409</v>
      </c>
      <c r="B12" s="476"/>
      <c r="C12" s="472"/>
      <c r="D12" s="472"/>
      <c r="E12" s="472"/>
      <c r="F12" s="475"/>
      <c r="G12" s="472"/>
      <c r="H12" s="472"/>
      <c r="I12" s="473"/>
      <c r="J12" s="586"/>
      <c r="K12" s="462"/>
      <c r="L12" s="463"/>
    </row>
    <row r="13" spans="1:12" ht="12.75" customHeight="1">
      <c r="A13" s="319" t="s">
        <v>410</v>
      </c>
      <c r="B13" s="476"/>
      <c r="C13" s="472"/>
      <c r="D13" s="472"/>
      <c r="E13" s="472"/>
      <c r="F13" s="475"/>
      <c r="G13" s="472"/>
      <c r="H13" s="472"/>
      <c r="I13" s="473"/>
      <c r="J13" s="586"/>
      <c r="K13" s="462"/>
      <c r="L13" s="463"/>
    </row>
    <row r="14" spans="1:12" ht="12.75" customHeight="1">
      <c r="A14" s="319" t="s">
        <v>411</v>
      </c>
      <c r="B14" s="477"/>
      <c r="C14" s="474"/>
      <c r="D14" s="474"/>
      <c r="E14" s="474"/>
      <c r="F14" s="475"/>
      <c r="G14" s="472"/>
      <c r="H14" s="472"/>
      <c r="I14" s="473"/>
      <c r="J14" s="586"/>
      <c r="K14" s="462"/>
      <c r="L14" s="463"/>
    </row>
    <row r="15" spans="1:12" ht="12.75">
      <c r="A15" s="319" t="s">
        <v>412</v>
      </c>
      <c r="B15" s="476"/>
      <c r="C15" s="474"/>
      <c r="D15" s="474"/>
      <c r="E15" s="474"/>
      <c r="F15" s="475"/>
      <c r="G15" s="472"/>
      <c r="H15" s="472"/>
      <c r="I15" s="473"/>
      <c r="J15" s="586"/>
      <c r="K15" s="462"/>
      <c r="L15" s="463"/>
    </row>
    <row r="16" spans="1:12" ht="12.75" customHeight="1" thickBot="1">
      <c r="A16" s="344" t="s">
        <v>413</v>
      </c>
      <c r="B16" s="478"/>
      <c r="C16" s="479"/>
      <c r="D16" s="480"/>
      <c r="E16" s="481"/>
      <c r="F16" s="482" t="s">
        <v>434</v>
      </c>
      <c r="G16" s="472"/>
      <c r="H16" s="472"/>
      <c r="I16" s="473"/>
      <c r="J16" s="586"/>
      <c r="K16" s="462"/>
      <c r="L16" s="463"/>
    </row>
    <row r="17" spans="1:12" ht="15.75" customHeight="1" thickBot="1">
      <c r="A17" s="322" t="s">
        <v>414</v>
      </c>
      <c r="B17" s="483" t="s">
        <v>811</v>
      </c>
      <c r="C17" s="484">
        <f>C6+C8+C9+C11</f>
        <v>337200</v>
      </c>
      <c r="D17" s="484">
        <f>D6+D8+D9+D11</f>
        <v>112803771</v>
      </c>
      <c r="E17" s="484">
        <f>E6+E8+E9+E11</f>
        <v>111897471</v>
      </c>
      <c r="F17" s="483" t="s">
        <v>820</v>
      </c>
      <c r="G17" s="484">
        <f>+G6+G8+G10+G11+G12+G13+G14+G15+G16</f>
        <v>30624819</v>
      </c>
      <c r="H17" s="484">
        <f>+H6+H8+H10+H11+H12+H13+H14+H15+H16</f>
        <v>134736273</v>
      </c>
      <c r="I17" s="485">
        <f>+I6+I8+I10+I11+I12+I13+I14+I15+I16</f>
        <v>37568307</v>
      </c>
      <c r="J17" s="586"/>
      <c r="K17" s="462" t="s">
        <v>877</v>
      </c>
      <c r="L17" s="463"/>
    </row>
    <row r="18" spans="1:12" ht="12.75" customHeight="1">
      <c r="A18" s="317" t="s">
        <v>415</v>
      </c>
      <c r="B18" s="486" t="s">
        <v>558</v>
      </c>
      <c r="C18" s="487">
        <f>+C19+C20+C21+C22+C23</f>
        <v>30325117</v>
      </c>
      <c r="D18" s="487">
        <f>+D19+D20+D21+D22+D23</f>
        <v>32774431</v>
      </c>
      <c r="E18" s="487">
        <f>+E19+E20+E21+E22+E23</f>
        <v>32774431</v>
      </c>
      <c r="F18" s="471" t="s">
        <v>531</v>
      </c>
      <c r="G18" s="469"/>
      <c r="H18" s="469"/>
      <c r="I18" s="470"/>
      <c r="J18" s="586"/>
      <c r="K18" s="462" t="s">
        <v>878</v>
      </c>
      <c r="L18" s="463"/>
    </row>
    <row r="19" spans="1:12" ht="12.75" customHeight="1">
      <c r="A19" s="319" t="s">
        <v>416</v>
      </c>
      <c r="B19" s="488" t="s">
        <v>547</v>
      </c>
      <c r="C19" s="472">
        <v>30325117</v>
      </c>
      <c r="D19" s="472">
        <v>30325117</v>
      </c>
      <c r="E19" s="472">
        <v>30325117</v>
      </c>
      <c r="F19" s="471" t="s">
        <v>534</v>
      </c>
      <c r="G19" s="472"/>
      <c r="H19" s="472"/>
      <c r="I19" s="473"/>
      <c r="J19" s="586"/>
      <c r="K19" s="462" t="s">
        <v>879</v>
      </c>
      <c r="L19" s="463"/>
    </row>
    <row r="20" spans="1:12" ht="12.75" customHeight="1">
      <c r="A20" s="317" t="s">
        <v>417</v>
      </c>
      <c r="B20" s="488" t="s">
        <v>548</v>
      </c>
      <c r="C20" s="472"/>
      <c r="D20" s="472"/>
      <c r="E20" s="472"/>
      <c r="F20" s="471" t="s">
        <v>505</v>
      </c>
      <c r="G20" s="472"/>
      <c r="H20" s="472"/>
      <c r="I20" s="473"/>
      <c r="J20" s="586"/>
      <c r="K20" s="462" t="s">
        <v>880</v>
      </c>
      <c r="L20" s="463"/>
    </row>
    <row r="21" spans="1:12" ht="12.75" customHeight="1">
      <c r="A21" s="319" t="s">
        <v>418</v>
      </c>
      <c r="B21" s="488" t="s">
        <v>549</v>
      </c>
      <c r="C21" s="472"/>
      <c r="D21" s="472"/>
      <c r="E21" s="472"/>
      <c r="F21" s="471" t="s">
        <v>506</v>
      </c>
      <c r="G21" s="472"/>
      <c r="H21" s="472"/>
      <c r="I21" s="473"/>
      <c r="J21" s="586"/>
      <c r="K21" s="462" t="s">
        <v>881</v>
      </c>
      <c r="L21" s="463"/>
    </row>
    <row r="22" spans="1:12" ht="12.75" customHeight="1">
      <c r="A22" s="317" t="s">
        <v>419</v>
      </c>
      <c r="B22" s="488" t="s">
        <v>550</v>
      </c>
      <c r="C22" s="472"/>
      <c r="D22" s="472"/>
      <c r="E22" s="472"/>
      <c r="F22" s="482" t="s">
        <v>544</v>
      </c>
      <c r="G22" s="472"/>
      <c r="H22" s="472"/>
      <c r="I22" s="473"/>
      <c r="J22" s="586"/>
      <c r="K22" s="462" t="s">
        <v>882</v>
      </c>
      <c r="L22" s="463"/>
    </row>
    <row r="23" spans="1:12" ht="12.75" customHeight="1">
      <c r="A23" s="319" t="s">
        <v>420</v>
      </c>
      <c r="B23" s="489" t="s">
        <v>551</v>
      </c>
      <c r="C23" s="472"/>
      <c r="D23" s="472">
        <v>2449314</v>
      </c>
      <c r="E23" s="472">
        <v>2449314</v>
      </c>
      <c r="F23" s="471" t="s">
        <v>535</v>
      </c>
      <c r="G23" s="472"/>
      <c r="H23" s="472"/>
      <c r="I23" s="473"/>
      <c r="J23" s="586"/>
      <c r="K23" s="462" t="s">
        <v>883</v>
      </c>
      <c r="L23" s="463"/>
    </row>
    <row r="24" spans="1:12" ht="12.75" customHeight="1">
      <c r="A24" s="317" t="s">
        <v>421</v>
      </c>
      <c r="B24" s="490" t="s">
        <v>552</v>
      </c>
      <c r="C24" s="491">
        <f>+C25+C26+C27+C28+C29</f>
        <v>0</v>
      </c>
      <c r="D24" s="491">
        <f>+D25+D26+D27+D28+D29</f>
        <v>0</v>
      </c>
      <c r="E24" s="491">
        <f>+E25+E26+E27+E28+E29</f>
        <v>0</v>
      </c>
      <c r="F24" s="468" t="s">
        <v>533</v>
      </c>
      <c r="G24" s="472"/>
      <c r="H24" s="472"/>
      <c r="I24" s="473">
        <v>2621750</v>
      </c>
      <c r="J24" s="586"/>
      <c r="K24" s="462" t="s">
        <v>884</v>
      </c>
      <c r="L24" s="463"/>
    </row>
    <row r="25" spans="1:12" ht="12.75" customHeight="1">
      <c r="A25" s="319" t="s">
        <v>422</v>
      </c>
      <c r="B25" s="489" t="s">
        <v>553</v>
      </c>
      <c r="C25" s="472"/>
      <c r="D25" s="472"/>
      <c r="E25" s="472"/>
      <c r="F25" s="468" t="s">
        <v>821</v>
      </c>
      <c r="G25" s="472"/>
      <c r="H25" s="472"/>
      <c r="I25" s="473"/>
      <c r="J25" s="586"/>
      <c r="K25" s="462" t="s">
        <v>885</v>
      </c>
      <c r="L25" s="463"/>
    </row>
    <row r="26" spans="1:12" ht="12.75" customHeight="1">
      <c r="A26" s="317" t="s">
        <v>423</v>
      </c>
      <c r="B26" s="489" t="s">
        <v>554</v>
      </c>
      <c r="C26" s="472"/>
      <c r="D26" s="472"/>
      <c r="E26" s="472"/>
      <c r="F26" s="492"/>
      <c r="G26" s="472"/>
      <c r="H26" s="472"/>
      <c r="I26" s="473"/>
      <c r="J26" s="586"/>
      <c r="K26" s="462" t="s">
        <v>886</v>
      </c>
      <c r="L26" s="463"/>
    </row>
    <row r="27" spans="1:12" ht="12.75" customHeight="1">
      <c r="A27" s="319" t="s">
        <v>424</v>
      </c>
      <c r="B27" s="488" t="s">
        <v>555</v>
      </c>
      <c r="C27" s="472"/>
      <c r="D27" s="472"/>
      <c r="E27" s="472"/>
      <c r="F27" s="492"/>
      <c r="G27" s="472"/>
      <c r="H27" s="472"/>
      <c r="I27" s="473"/>
      <c r="J27" s="586"/>
      <c r="K27" s="462" t="s">
        <v>887</v>
      </c>
      <c r="L27" s="463"/>
    </row>
    <row r="28" spans="1:12" ht="12.75" customHeight="1">
      <c r="A28" s="317" t="s">
        <v>425</v>
      </c>
      <c r="B28" s="493" t="s">
        <v>556</v>
      </c>
      <c r="C28" s="472"/>
      <c r="D28" s="472"/>
      <c r="E28" s="472"/>
      <c r="F28" s="476"/>
      <c r="G28" s="472"/>
      <c r="H28" s="472"/>
      <c r="I28" s="473"/>
      <c r="J28" s="586"/>
      <c r="K28" s="462" t="s">
        <v>888</v>
      </c>
      <c r="L28" s="463"/>
    </row>
    <row r="29" spans="1:12" ht="12.75" customHeight="1" thickBot="1">
      <c r="A29" s="319" t="s">
        <v>426</v>
      </c>
      <c r="B29" s="494" t="s">
        <v>557</v>
      </c>
      <c r="C29" s="472"/>
      <c r="D29" s="472"/>
      <c r="E29" s="472"/>
      <c r="F29" s="492"/>
      <c r="G29" s="472"/>
      <c r="H29" s="472"/>
      <c r="I29" s="473"/>
      <c r="J29" s="586"/>
      <c r="K29" s="462" t="s">
        <v>889</v>
      </c>
      <c r="L29" s="463"/>
    </row>
    <row r="30" spans="1:12" ht="25.5" customHeight="1" thickBot="1">
      <c r="A30" s="322" t="s">
        <v>427</v>
      </c>
      <c r="B30" s="483" t="s">
        <v>812</v>
      </c>
      <c r="C30" s="484">
        <f>+C18+C24</f>
        <v>30325117</v>
      </c>
      <c r="D30" s="484">
        <f>+D18+D24</f>
        <v>32774431</v>
      </c>
      <c r="E30" s="484">
        <f>+E18+E24</f>
        <v>32774431</v>
      </c>
      <c r="F30" s="483" t="s">
        <v>823</v>
      </c>
      <c r="G30" s="484">
        <f>SUM(G18:G29)</f>
        <v>0</v>
      </c>
      <c r="H30" s="484">
        <f>SUM(H18:H29)</f>
        <v>0</v>
      </c>
      <c r="I30" s="485">
        <f>SUM(I18:I29)</f>
        <v>2621750</v>
      </c>
      <c r="J30" s="586"/>
      <c r="K30" s="462" t="s">
        <v>890</v>
      </c>
      <c r="L30" s="463"/>
    </row>
    <row r="31" spans="1:12" ht="16.5" customHeight="1" thickBot="1">
      <c r="A31" s="322" t="s">
        <v>428</v>
      </c>
      <c r="B31" s="483" t="s">
        <v>813</v>
      </c>
      <c r="C31" s="484">
        <f>+C17+C30</f>
        <v>30662317</v>
      </c>
      <c r="D31" s="484">
        <f>+D17+D30</f>
        <v>145578202</v>
      </c>
      <c r="E31" s="495">
        <f>+E17+E30</f>
        <v>144671902</v>
      </c>
      <c r="F31" s="483" t="s">
        <v>822</v>
      </c>
      <c r="G31" s="484">
        <f>+G17+G30</f>
        <v>30624819</v>
      </c>
      <c r="H31" s="484">
        <f>+H17+H30</f>
        <v>134736273</v>
      </c>
      <c r="I31" s="485">
        <f>+I17+I30</f>
        <v>40190057</v>
      </c>
      <c r="J31" s="586"/>
      <c r="K31" s="462" t="s">
        <v>891</v>
      </c>
      <c r="L31" s="463"/>
    </row>
    <row r="32" spans="1:12" ht="16.5" customHeight="1" thickBot="1">
      <c r="A32" s="322" t="s">
        <v>429</v>
      </c>
      <c r="B32" s="483" t="s">
        <v>509</v>
      </c>
      <c r="C32" s="484">
        <f>IF(C17-G17&lt;0,G17-C17,"-")</f>
        <v>30287619</v>
      </c>
      <c r="D32" s="484">
        <f>IF(D17-H17&lt;0,H17-D17,"-")</f>
        <v>21932502</v>
      </c>
      <c r="E32" s="495" t="str">
        <f>IF(E17-I17&lt;0,I17-E17,"-")</f>
        <v>-</v>
      </c>
      <c r="F32" s="483" t="s">
        <v>510</v>
      </c>
      <c r="G32" s="484" t="str">
        <f>IF(C17-G17&gt;0,C17-G17,"-")</f>
        <v>-</v>
      </c>
      <c r="H32" s="484" t="str">
        <f>IF(D17-H17&gt;0,D17-H17,"-")</f>
        <v>-</v>
      </c>
      <c r="I32" s="485">
        <f>IF(E17-I17&gt;0,E17-I17,"-")</f>
        <v>74329164</v>
      </c>
      <c r="J32" s="586"/>
      <c r="K32" s="462" t="s">
        <v>892</v>
      </c>
      <c r="L32" s="463"/>
    </row>
    <row r="33" spans="1:12" ht="16.5" customHeight="1" thickBot="1">
      <c r="A33" s="322" t="s">
        <v>430</v>
      </c>
      <c r="B33" s="483" t="s">
        <v>545</v>
      </c>
      <c r="C33" s="484" t="str">
        <f>IF(C31-G31&lt;0,G31-C31,"-")</f>
        <v>-</v>
      </c>
      <c r="D33" s="484" t="str">
        <f>IF(D31-H31&lt;0,H31-D31,"-")</f>
        <v>-</v>
      </c>
      <c r="E33" s="484" t="str">
        <f>IF(E31-I31&lt;0,I31-E31,"-")</f>
        <v>-</v>
      </c>
      <c r="F33" s="483" t="s">
        <v>546</v>
      </c>
      <c r="G33" s="484">
        <f>IF(C31-G31&gt;0,C31-G31,"-")</f>
        <v>37498</v>
      </c>
      <c r="H33" s="484" t="str">
        <f>IF(D26-H26&gt;0,D26-H26,"-")</f>
        <v>-</v>
      </c>
      <c r="I33" s="485" t="str">
        <f>IF(E26-I26&gt;0,E26-I26,"-")</f>
        <v>-</v>
      </c>
      <c r="J33" s="586"/>
      <c r="K33" s="462" t="s">
        <v>893</v>
      </c>
      <c r="L33" s="463"/>
    </row>
    <row r="34" spans="2:12" ht="12.75">
      <c r="B34" s="464"/>
      <c r="C34" s="463"/>
      <c r="D34" s="463"/>
      <c r="E34" s="463"/>
      <c r="F34" s="463"/>
      <c r="G34" s="463"/>
      <c r="H34" s="463"/>
      <c r="I34" s="463"/>
      <c r="J34" s="463"/>
      <c r="K34" s="462"/>
      <c r="L34" s="463"/>
    </row>
    <row r="35" spans="2:12" ht="12.75">
      <c r="B35" s="464"/>
      <c r="C35" s="463"/>
      <c r="D35" s="463"/>
      <c r="E35" s="463"/>
      <c r="F35" s="463"/>
      <c r="G35" s="463"/>
      <c r="H35" s="463"/>
      <c r="I35" s="463"/>
      <c r="J35" s="463"/>
      <c r="K35" s="462"/>
      <c r="L35" s="463"/>
    </row>
    <row r="36" spans="2:12" ht="12.75">
      <c r="B36" s="464"/>
      <c r="C36" s="463"/>
      <c r="D36" s="463"/>
      <c r="E36" s="463"/>
      <c r="F36" s="463"/>
      <c r="G36" s="463"/>
      <c r="H36" s="463"/>
      <c r="I36" s="463"/>
      <c r="J36" s="463"/>
      <c r="K36" s="462"/>
      <c r="L36" s="463"/>
    </row>
  </sheetData>
  <sheetProtection/>
  <mergeCells count="2">
    <mergeCell ref="J1:J33"/>
    <mergeCell ref="A3:A4"/>
  </mergeCells>
  <printOptions horizontalCentered="1"/>
  <pageMargins left="0.5" right="0.41" top="0.59" bottom="0.52" header="0.37" footer="0.4"/>
  <pageSetup horizontalDpi="300" verticalDpi="3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4">
      <selection activeCell="B43" sqref="B43"/>
    </sheetView>
  </sheetViews>
  <sheetFormatPr defaultColWidth="9.00390625" defaultRowHeight="12.75"/>
  <cols>
    <col min="1" max="1" width="46.375" style="193" customWidth="1"/>
    <col min="2" max="2" width="13.875" style="193" customWidth="1"/>
    <col min="3" max="3" width="66.125" style="193" customWidth="1"/>
    <col min="4" max="5" width="13.875" style="193" customWidth="1"/>
    <col min="6" max="16384" width="9.375" style="193" customWidth="1"/>
  </cols>
  <sheetData>
    <row r="1" spans="1:5" ht="18.75">
      <c r="A1" s="346" t="s">
        <v>500</v>
      </c>
      <c r="E1" s="352" t="s">
        <v>504</v>
      </c>
    </row>
    <row r="3" spans="1:5" ht="12.75">
      <c r="A3" s="347"/>
      <c r="B3" s="353"/>
      <c r="C3" s="347"/>
      <c r="D3" s="354"/>
      <c r="E3" s="353"/>
    </row>
    <row r="4" spans="1:5" ht="15.75">
      <c r="A4" s="336" t="str">
        <f>+ÖSSZEFÜGGÉSEK!A4</f>
        <v>2016. évi eredeti előirányzat BEVÉTELEK</v>
      </c>
      <c r="B4" s="355"/>
      <c r="C4" s="348"/>
      <c r="D4" s="354"/>
      <c r="E4" s="353"/>
    </row>
    <row r="5" spans="1:5" ht="12.75">
      <c r="A5" s="347"/>
      <c r="B5" s="353"/>
      <c r="C5" s="347"/>
      <c r="D5" s="354"/>
      <c r="E5" s="353"/>
    </row>
    <row r="6" spans="1:5" ht="12.75">
      <c r="A6" s="347" t="s">
        <v>827</v>
      </c>
      <c r="B6" s="353">
        <f>+'1.1.sz.mell.'!C61</f>
        <v>168062895</v>
      </c>
      <c r="C6" s="347" t="s">
        <v>828</v>
      </c>
      <c r="D6" s="354">
        <f>+'2.1.sz.mell  '!C18+'2.2.sz.mell  '!C17</f>
        <v>168062895</v>
      </c>
      <c r="E6" s="353">
        <f>+B6-D6</f>
        <v>0</v>
      </c>
    </row>
    <row r="7" spans="1:5" ht="12.75">
      <c r="A7" s="347" t="s">
        <v>829</v>
      </c>
      <c r="B7" s="353">
        <f>+'1.1.sz.mell.'!C84</f>
        <v>30325117</v>
      </c>
      <c r="C7" s="347" t="s">
        <v>830</v>
      </c>
      <c r="D7" s="354">
        <f>+'2.1.sz.mell  '!C28+'2.2.sz.mell  '!C30</f>
        <v>30325117</v>
      </c>
      <c r="E7" s="353">
        <f>+B7-D7</f>
        <v>0</v>
      </c>
    </row>
    <row r="8" spans="1:5" ht="12.75">
      <c r="A8" s="347" t="s">
        <v>831</v>
      </c>
      <c r="B8" s="353">
        <f>+'1.1.sz.mell.'!C85</f>
        <v>198388012</v>
      </c>
      <c r="C8" s="347" t="s">
        <v>832</v>
      </c>
      <c r="D8" s="354">
        <f>+'2.1.sz.mell  '!C29+'2.2.sz.mell  '!C31</f>
        <v>198388012</v>
      </c>
      <c r="E8" s="353">
        <f>+B8-D8</f>
        <v>0</v>
      </c>
    </row>
    <row r="9" spans="1:5" ht="12.75">
      <c r="A9" s="347"/>
      <c r="B9" s="353"/>
      <c r="C9" s="347"/>
      <c r="D9" s="354"/>
      <c r="E9" s="353"/>
    </row>
    <row r="10" spans="1:5" ht="15.75">
      <c r="A10" s="336" t="str">
        <f>+ÖSSZEFÜGGÉSEK!A10</f>
        <v>2016. évi módosított előirányzat BEVÉTELEK</v>
      </c>
      <c r="B10" s="355"/>
      <c r="C10" s="348"/>
      <c r="D10" s="354"/>
      <c r="E10" s="353"/>
    </row>
    <row r="11" spans="1:5" ht="12.75">
      <c r="A11" s="347"/>
      <c r="B11" s="353"/>
      <c r="C11" s="347"/>
      <c r="D11" s="354"/>
      <c r="E11" s="353"/>
    </row>
    <row r="12" spans="1:5" ht="12.75">
      <c r="A12" s="347" t="s">
        <v>833</v>
      </c>
      <c r="B12" s="353">
        <f>+'1.1.sz.mell.'!D61</f>
        <v>300622600</v>
      </c>
      <c r="C12" s="347" t="s">
        <v>839</v>
      </c>
      <c r="D12" s="354">
        <f>+'2.1.sz.mell  '!D18+'2.2.sz.mell  '!D17</f>
        <v>300572100</v>
      </c>
      <c r="E12" s="353">
        <f>+B12-D12</f>
        <v>50500</v>
      </c>
    </row>
    <row r="13" spans="1:5" ht="12.75">
      <c r="A13" s="347" t="s">
        <v>834</v>
      </c>
      <c r="B13" s="353">
        <f>+'1.1.sz.mell.'!D84</f>
        <v>32774431</v>
      </c>
      <c r="C13" s="347" t="s">
        <v>840</v>
      </c>
      <c r="D13" s="354">
        <f>+'2.1.sz.mell  '!D28+'2.2.sz.mell  '!D30</f>
        <v>32774431</v>
      </c>
      <c r="E13" s="353">
        <f>+B13-D13</f>
        <v>0</v>
      </c>
    </row>
    <row r="14" spans="1:5" ht="12.75">
      <c r="A14" s="347" t="s">
        <v>835</v>
      </c>
      <c r="B14" s="353">
        <f>+'1.1.sz.mell.'!D85</f>
        <v>333397031</v>
      </c>
      <c r="C14" s="347" t="s">
        <v>841</v>
      </c>
      <c r="D14" s="354">
        <f>+'2.1.sz.mell  '!D29+'2.2.sz.mell  '!D31</f>
        <v>333346531</v>
      </c>
      <c r="E14" s="353">
        <f>+B14-D14</f>
        <v>50500</v>
      </c>
    </row>
    <row r="15" spans="1:5" ht="12.75">
      <c r="A15" s="347"/>
      <c r="B15" s="353"/>
      <c r="C15" s="347"/>
      <c r="D15" s="354"/>
      <c r="E15" s="353"/>
    </row>
    <row r="16" spans="1:5" ht="14.25">
      <c r="A16" s="356" t="str">
        <f>+ÖSSZEFÜGGÉSEK!A16</f>
        <v>2016. évi teljesítés BEVÉTELEK</v>
      </c>
      <c r="B16" s="335"/>
      <c r="C16" s="348"/>
      <c r="D16" s="354"/>
      <c r="E16" s="353"/>
    </row>
    <row r="17" spans="1:5" ht="12.75">
      <c r="A17" s="347"/>
      <c r="B17" s="353"/>
      <c r="C17" s="347"/>
      <c r="D17" s="354"/>
      <c r="E17" s="353"/>
    </row>
    <row r="18" spans="1:5" ht="12.75">
      <c r="A18" s="347" t="s">
        <v>836</v>
      </c>
      <c r="B18" s="353">
        <f>+'1.1.sz.mell.'!E61</f>
        <v>298773549</v>
      </c>
      <c r="C18" s="347" t="s">
        <v>842</v>
      </c>
      <c r="D18" s="354">
        <f>+'2.1.sz.mell  '!E18+'2.2.sz.mell  '!E17</f>
        <v>298723549</v>
      </c>
      <c r="E18" s="353">
        <f>+B18-D18</f>
        <v>50000</v>
      </c>
    </row>
    <row r="19" spans="1:5" ht="12.75">
      <c r="A19" s="347" t="s">
        <v>837</v>
      </c>
      <c r="B19" s="353">
        <f>+'1.1.sz.mell.'!E84</f>
        <v>32774431</v>
      </c>
      <c r="C19" s="347" t="s">
        <v>843</v>
      </c>
      <c r="D19" s="354">
        <f>+'2.1.sz.mell  '!E28+'2.2.sz.mell  '!E30</f>
        <v>32774431</v>
      </c>
      <c r="E19" s="353">
        <f>+B19-D19</f>
        <v>0</v>
      </c>
    </row>
    <row r="20" spans="1:5" ht="12.75">
      <c r="A20" s="347" t="s">
        <v>838</v>
      </c>
      <c r="B20" s="353">
        <f>+'1.1.sz.mell.'!E85</f>
        <v>331547980</v>
      </c>
      <c r="C20" s="347" t="s">
        <v>844</v>
      </c>
      <c r="D20" s="354">
        <f>+'2.1.sz.mell  '!E29+'2.2.sz.mell  '!E31</f>
        <v>331497980</v>
      </c>
      <c r="E20" s="353">
        <f>+B20-D20</f>
        <v>50000</v>
      </c>
    </row>
    <row r="21" spans="1:5" ht="12.75">
      <c r="A21" s="347"/>
      <c r="B21" s="353"/>
      <c r="C21" s="347"/>
      <c r="D21" s="354"/>
      <c r="E21" s="353"/>
    </row>
    <row r="22" spans="1:5" ht="15.75">
      <c r="A22" s="336" t="str">
        <f>+ÖSSZEFÜGGÉSEK!A22</f>
        <v>2016. évi eredeti előirányzat KIADÁSOK</v>
      </c>
      <c r="B22" s="355"/>
      <c r="C22" s="348"/>
      <c r="D22" s="354"/>
      <c r="E22" s="353"/>
    </row>
    <row r="23" spans="1:5" ht="12.75">
      <c r="A23" s="347"/>
      <c r="B23" s="353"/>
      <c r="C23" s="347"/>
      <c r="D23" s="354"/>
      <c r="E23" s="353"/>
    </row>
    <row r="24" spans="1:5" ht="12.75">
      <c r="A24" s="347" t="s">
        <v>845</v>
      </c>
      <c r="B24" s="353">
        <f>+'1.1.sz.mell.'!C125</f>
        <v>156084741</v>
      </c>
      <c r="C24" s="347" t="s">
        <v>851</v>
      </c>
      <c r="D24" s="354">
        <f>+'2.1.sz.mell  '!G18+'2.2.sz.mell  '!G17</f>
        <v>156084741</v>
      </c>
      <c r="E24" s="353">
        <f>+B24-D24</f>
        <v>0</v>
      </c>
    </row>
    <row r="25" spans="1:5" ht="12.75">
      <c r="A25" s="347" t="s">
        <v>824</v>
      </c>
      <c r="B25" s="353">
        <f>+'1.1.sz.mell.'!C146</f>
        <v>42303271</v>
      </c>
      <c r="C25" s="347" t="s">
        <v>852</v>
      </c>
      <c r="D25" s="354">
        <f>+'2.1.sz.mell  '!G28+'2.2.sz.mell  '!G30</f>
        <v>42303271</v>
      </c>
      <c r="E25" s="353">
        <f>+B25-D25</f>
        <v>0</v>
      </c>
    </row>
    <row r="26" spans="1:5" ht="12.75">
      <c r="A26" s="347" t="s">
        <v>846</v>
      </c>
      <c r="B26" s="353">
        <f>+'1.1.sz.mell.'!C147</f>
        <v>198388012</v>
      </c>
      <c r="C26" s="347" t="s">
        <v>853</v>
      </c>
      <c r="D26" s="354">
        <f>+'2.1.sz.mell  '!G29+'2.2.sz.mell  '!G31</f>
        <v>198388012</v>
      </c>
      <c r="E26" s="353">
        <f>+B26-D26</f>
        <v>0</v>
      </c>
    </row>
    <row r="27" spans="1:5" ht="12.75">
      <c r="A27" s="347"/>
      <c r="B27" s="353"/>
      <c r="C27" s="347"/>
      <c r="D27" s="354"/>
      <c r="E27" s="353"/>
    </row>
    <row r="28" spans="1:5" ht="15.75">
      <c r="A28" s="336" t="str">
        <f>+ÖSSZEFÜGGÉSEK!A28</f>
        <v>2016. évi módosított előirányzat KIADÁSOK</v>
      </c>
      <c r="B28" s="355"/>
      <c r="C28" s="348"/>
      <c r="D28" s="354"/>
      <c r="E28" s="353"/>
    </row>
    <row r="29" spans="1:5" ht="12.75">
      <c r="A29" s="347"/>
      <c r="B29" s="353"/>
      <c r="C29" s="347"/>
      <c r="D29" s="354"/>
      <c r="E29" s="353"/>
    </row>
    <row r="30" spans="1:5" ht="12.75">
      <c r="A30" s="347" t="s">
        <v>847</v>
      </c>
      <c r="B30" s="353">
        <f>+'1.1.sz.mell.'!D125</f>
        <v>291093760</v>
      </c>
      <c r="C30" s="347" t="s">
        <v>858</v>
      </c>
      <c r="D30" s="354">
        <f>+'2.1.sz.mell  '!H18+'2.2.sz.mell  '!H17</f>
        <v>291093760</v>
      </c>
      <c r="E30" s="353">
        <f>+B30-D30</f>
        <v>0</v>
      </c>
    </row>
    <row r="31" spans="1:5" ht="12.75">
      <c r="A31" s="347" t="s">
        <v>825</v>
      </c>
      <c r="B31" s="353">
        <f>+'1.1.sz.mell.'!D146</f>
        <v>42303271</v>
      </c>
      <c r="C31" s="347" t="s">
        <v>855</v>
      </c>
      <c r="D31" s="354">
        <f>+'2.1.sz.mell  '!H28+'2.2.sz.mell  '!H30</f>
        <v>42303271</v>
      </c>
      <c r="E31" s="353">
        <f>+B31-D31</f>
        <v>0</v>
      </c>
    </row>
    <row r="32" spans="1:5" ht="12.75">
      <c r="A32" s="347" t="s">
        <v>848</v>
      </c>
      <c r="B32" s="353">
        <f>+'1.1.sz.mell.'!D147</f>
        <v>333397031</v>
      </c>
      <c r="C32" s="347" t="s">
        <v>854</v>
      </c>
      <c r="D32" s="354">
        <f>+'2.1.sz.mell  '!H29+'2.2.sz.mell  '!H31</f>
        <v>333397031</v>
      </c>
      <c r="E32" s="353">
        <f>+B32-D32</f>
        <v>0</v>
      </c>
    </row>
    <row r="33" spans="1:5" ht="12.75">
      <c r="A33" s="347"/>
      <c r="B33" s="353"/>
      <c r="C33" s="347"/>
      <c r="D33" s="354"/>
      <c r="E33" s="353"/>
    </row>
    <row r="34" spans="1:5" ht="15.75">
      <c r="A34" s="351" t="str">
        <f>+ÖSSZEFÜGGÉSEK!A34</f>
        <v>2016. évi teljesítés KIADÁSOK</v>
      </c>
      <c r="B34" s="355"/>
      <c r="C34" s="348"/>
      <c r="D34" s="354"/>
      <c r="E34" s="353"/>
    </row>
    <row r="35" spans="1:5" ht="12.75">
      <c r="A35" s="347"/>
      <c r="B35" s="353"/>
      <c r="C35" s="347"/>
      <c r="D35" s="354"/>
      <c r="E35" s="353"/>
    </row>
    <row r="36" spans="1:5" ht="12.75">
      <c r="A36" s="347" t="s">
        <v>849</v>
      </c>
      <c r="B36" s="353">
        <f>+'1.1.sz.mell.'!E125</f>
        <v>173759769</v>
      </c>
      <c r="C36" s="347" t="s">
        <v>859</v>
      </c>
      <c r="D36" s="354">
        <f>+'2.1.sz.mell  '!I18+'2.2.sz.mell  '!I17</f>
        <v>173759769</v>
      </c>
      <c r="E36" s="353">
        <f>+B36-D36</f>
        <v>0</v>
      </c>
    </row>
    <row r="37" spans="1:5" ht="12.75">
      <c r="A37" s="347" t="s">
        <v>826</v>
      </c>
      <c r="B37" s="353">
        <f>+'1.1.sz.mell.'!E146</f>
        <v>41712007</v>
      </c>
      <c r="C37" s="347" t="s">
        <v>857</v>
      </c>
      <c r="D37" s="354">
        <f>+'2.1.sz.mell  '!I28+'2.2.sz.mell  '!I30</f>
        <v>41712007</v>
      </c>
      <c r="E37" s="353">
        <f>+B37-D37</f>
        <v>0</v>
      </c>
    </row>
    <row r="38" spans="1:5" ht="12.75">
      <c r="A38" s="347" t="s">
        <v>850</v>
      </c>
      <c r="B38" s="353">
        <f>+'1.1.sz.mell.'!E147</f>
        <v>215471776</v>
      </c>
      <c r="C38" s="347" t="s">
        <v>856</v>
      </c>
      <c r="D38" s="354">
        <f>+'2.1.sz.mell  '!I29+'2.2.sz.mell  '!I31</f>
        <v>215471776</v>
      </c>
      <c r="E38" s="353">
        <f>+B38-D38</f>
        <v>0</v>
      </c>
    </row>
  </sheetData>
  <sheetProtection sheet="1" objects="1" scenarios="1"/>
  <conditionalFormatting sqref="E3:E38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2018-06-04T06:56:13Z</cp:lastPrinted>
  <dcterms:created xsi:type="dcterms:W3CDTF">2015-05-16T09:01:52Z</dcterms:created>
  <dcterms:modified xsi:type="dcterms:W3CDTF">2018-06-08T21:25:32Z</dcterms:modified>
  <cp:category/>
  <cp:version/>
  <cp:contentType/>
  <cp:contentStatus/>
</cp:coreProperties>
</file>